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525 - Stavba občan.vyba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'0525 - Stavba občan.vybav...'!$C$126:$K$189</definedName>
    <definedName name="_xlnm.Print_Area" localSheetId="1">'0525 - Stavba občan.vybav...'!$C$4:$J$37,'0525 - Stavba občan.vybav...'!$C$50:$J$76,'0525 - Stavba občan.vybav...'!$C$82:$J$110,'0525 - Stavba občan.vybav...'!$C$116:$J$189</definedName>
    <definedName name="_xlnm.Print_Titles" localSheetId="1">'0525 - Stavba občan.vybav...'!$126:$126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89"/>
  <c r="BH189"/>
  <c r="BG189"/>
  <c r="BE189"/>
  <c r="T189"/>
  <c r="T188"/>
  <c r="R189"/>
  <c r="R188"/>
  <c r="P189"/>
  <c r="P188"/>
  <c r="BI187"/>
  <c r="BH187"/>
  <c r="BG187"/>
  <c r="BE187"/>
  <c r="T187"/>
  <c r="T186"/>
  <c r="R187"/>
  <c r="R186"/>
  <c r="P187"/>
  <c r="P186"/>
  <c r="BI185"/>
  <c r="BH185"/>
  <c r="BG185"/>
  <c r="BE185"/>
  <c r="T185"/>
  <c r="R185"/>
  <c r="P185"/>
  <c r="BI184"/>
  <c r="BH184"/>
  <c r="BG184"/>
  <c r="BE184"/>
  <c r="T184"/>
  <c r="R184"/>
  <c r="P184"/>
  <c r="BI181"/>
  <c r="BH181"/>
  <c r="BG181"/>
  <c r="BE181"/>
  <c r="T181"/>
  <c r="R181"/>
  <c r="P181"/>
  <c r="BI179"/>
  <c r="BH179"/>
  <c r="BG179"/>
  <c r="BE179"/>
  <c r="T179"/>
  <c r="R179"/>
  <c r="P179"/>
  <c r="BI177"/>
  <c r="BH177"/>
  <c r="BG177"/>
  <c r="BE177"/>
  <c r="T177"/>
  <c r="R177"/>
  <c r="P177"/>
  <c r="BI175"/>
  <c r="BH175"/>
  <c r="BG175"/>
  <c r="BE175"/>
  <c r="T175"/>
  <c r="R175"/>
  <c r="P175"/>
  <c r="BI173"/>
  <c r="BH173"/>
  <c r="BG173"/>
  <c r="BE173"/>
  <c r="T173"/>
  <c r="R173"/>
  <c r="P173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8"/>
  <c r="BH148"/>
  <c r="BG148"/>
  <c r="BE148"/>
  <c r="T148"/>
  <c r="R148"/>
  <c r="P148"/>
  <c r="BI145"/>
  <c r="BH145"/>
  <c r="BG145"/>
  <c r="BE145"/>
  <c r="T145"/>
  <c r="T144"/>
  <c r="R145"/>
  <c r="R144"/>
  <c r="P145"/>
  <c r="P144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0"/>
  <c r="BH130"/>
  <c r="BG130"/>
  <c r="BE130"/>
  <c r="T130"/>
  <c r="T129"/>
  <c r="R130"/>
  <c r="R129"/>
  <c r="P130"/>
  <c r="P129"/>
  <c r="J124"/>
  <c r="J123"/>
  <c r="F123"/>
  <c r="F121"/>
  <c r="E119"/>
  <c r="J90"/>
  <c r="J89"/>
  <c r="F89"/>
  <c r="F87"/>
  <c r="E85"/>
  <c r="J16"/>
  <c r="E16"/>
  <c r="F124"/>
  <c r="J15"/>
  <c r="J10"/>
  <c r="J121"/>
  <c i="1" r="L90"/>
  <c r="AM90"/>
  <c r="AM89"/>
  <c r="L89"/>
  <c r="AM87"/>
  <c r="L87"/>
  <c r="L85"/>
  <c r="L84"/>
  <c i="2" r="BK189"/>
  <c r="BK187"/>
  <c r="BK185"/>
  <c r="BK184"/>
  <c r="BK181"/>
  <c r="J179"/>
  <c r="J177"/>
  <c r="J175"/>
  <c r="J173"/>
  <c r="BK171"/>
  <c r="BK170"/>
  <c r="J168"/>
  <c r="J166"/>
  <c r="BK164"/>
  <c r="BK162"/>
  <c r="BK160"/>
  <c r="J158"/>
  <c r="J156"/>
  <c r="J154"/>
  <c r="J152"/>
  <c r="J150"/>
  <c r="BK148"/>
  <c r="J145"/>
  <c r="BK142"/>
  <c r="BK141"/>
  <c r="J139"/>
  <c r="BK138"/>
  <c r="BK137"/>
  <c r="BK135"/>
  <c r="J133"/>
  <c r="BK130"/>
  <c i="1" r="AS94"/>
  <c i="2" r="J189"/>
  <c r="J187"/>
  <c r="J185"/>
  <c r="J184"/>
  <c r="J181"/>
  <c r="BK179"/>
  <c r="BK177"/>
  <c r="BK175"/>
  <c r="BK173"/>
  <c r="J171"/>
  <c r="J170"/>
  <c r="BK168"/>
  <c r="BK166"/>
  <c r="J164"/>
  <c r="J162"/>
  <c r="J160"/>
  <c r="BK158"/>
  <c r="BK156"/>
  <c r="BK154"/>
  <c r="BK152"/>
  <c r="BK150"/>
  <c r="J148"/>
  <c r="BK145"/>
  <c r="J142"/>
  <c r="J141"/>
  <c r="BK139"/>
  <c r="J138"/>
  <c r="J137"/>
  <c r="J135"/>
  <c r="BK133"/>
  <c r="J130"/>
  <c l="1" r="BK132"/>
  <c r="J132"/>
  <c r="J97"/>
  <c r="P132"/>
  <c r="P128"/>
  <c r="R132"/>
  <c r="R128"/>
  <c r="T132"/>
  <c r="T128"/>
  <c r="BK147"/>
  <c r="J147"/>
  <c r="J100"/>
  <c r="P147"/>
  <c r="R147"/>
  <c r="T147"/>
  <c r="BK153"/>
  <c r="J153"/>
  <c r="J101"/>
  <c r="P153"/>
  <c r="R153"/>
  <c r="T153"/>
  <c r="BK161"/>
  <c r="J161"/>
  <c r="J102"/>
  <c r="P161"/>
  <c r="R161"/>
  <c r="T161"/>
  <c r="BK167"/>
  <c r="J167"/>
  <c r="J103"/>
  <c r="P167"/>
  <c r="R167"/>
  <c r="T167"/>
  <c r="BK172"/>
  <c r="J172"/>
  <c r="J104"/>
  <c r="P172"/>
  <c r="R172"/>
  <c r="T172"/>
  <c r="BK178"/>
  <c r="J178"/>
  <c r="J105"/>
  <c r="P178"/>
  <c r="R178"/>
  <c r="T178"/>
  <c r="BK183"/>
  <c r="J183"/>
  <c r="J107"/>
  <c r="P183"/>
  <c r="P182"/>
  <c r="R183"/>
  <c r="R182"/>
  <c r="T183"/>
  <c r="T182"/>
  <c r="BK129"/>
  <c r="J129"/>
  <c r="J96"/>
  <c r="BK144"/>
  <c r="J144"/>
  <c r="J98"/>
  <c r="BK186"/>
  <c r="J186"/>
  <c r="J108"/>
  <c r="BK188"/>
  <c r="J188"/>
  <c r="J109"/>
  <c r="J87"/>
  <c r="F90"/>
  <c r="BF130"/>
  <c r="BF133"/>
  <c r="BF135"/>
  <c r="BF137"/>
  <c r="BF139"/>
  <c r="BF141"/>
  <c r="BF150"/>
  <c r="BF156"/>
  <c r="BF158"/>
  <c r="BF166"/>
  <c r="BF168"/>
  <c r="BF171"/>
  <c r="BF177"/>
  <c r="BF179"/>
  <c r="BF181"/>
  <c r="BF185"/>
  <c r="BF189"/>
  <c r="BF138"/>
  <c r="BF142"/>
  <c r="BF145"/>
  <c r="BF148"/>
  <c r="BF152"/>
  <c r="BF154"/>
  <c r="BF160"/>
  <c r="BF162"/>
  <c r="BF164"/>
  <c r="BF170"/>
  <c r="BF173"/>
  <c r="BF175"/>
  <c r="BF184"/>
  <c r="BF187"/>
  <c r="F31"/>
  <c i="1" r="AZ95"/>
  <c r="AZ94"/>
  <c r="W29"/>
  <c i="2" r="J31"/>
  <c i="1" r="AV95"/>
  <c i="2" r="F35"/>
  <c i="1" r="BD95"/>
  <c r="BD94"/>
  <c r="W33"/>
  <c i="2" r="F33"/>
  <c i="1" r="BB95"/>
  <c r="BB94"/>
  <c r="W31"/>
  <c i="2" r="F34"/>
  <c i="1" r="BC95"/>
  <c r="BC94"/>
  <c r="W32"/>
  <c i="2" l="1" r="T146"/>
  <c r="T127"/>
  <c r="R146"/>
  <c r="R127"/>
  <c r="P146"/>
  <c r="P127"/>
  <c i="1" r="AU95"/>
  <c i="2" r="BK128"/>
  <c r="J128"/>
  <c r="J95"/>
  <c r="BK146"/>
  <c r="J146"/>
  <c r="J99"/>
  <c r="BK182"/>
  <c r="J182"/>
  <c r="J106"/>
  <c i="1" r="AV94"/>
  <c r="AK29"/>
  <c r="AX94"/>
  <c r="AY94"/>
  <c i="2" r="F32"/>
  <c i="1" r="BA95"/>
  <c r="BA94"/>
  <c r="AW94"/>
  <c r="AK30"/>
  <c i="2" r="J32"/>
  <c i="1" r="AW95"/>
  <c r="AT95"/>
  <c r="AU94"/>
  <c i="2" l="1" r="BK127"/>
  <c r="J127"/>
  <c r="J94"/>
  <c i="1" r="AT94"/>
  <c r="W30"/>
  <c i="2" l="1" r="J28"/>
  <c i="1" r="AG95"/>
  <c r="AG94"/>
  <c r="AK26"/>
  <c r="AK35"/>
  <c i="2" l="1" r="J37"/>
  <c i="1" r="AN9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<sst xmlns="http://schemas.openxmlformats.org/spreadsheetml/2006/main">
  <si>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</si>
  <si>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</si>
  <si>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</si>
  <si>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</si>
  <si>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{985ca135-e3d9-4b2d-ab29-99a65fe2faf6}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</si>
  <si>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</si>
  <si>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</si>
  <si>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</si>
  <si>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</si>
  <si>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</si>
  <si>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</si>
  <si>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</si>
  <si>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</si>
  <si>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</si>
  <si>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</si>
  <si>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</si>
  <si>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</si>
  <si>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Stavba občan.vybavení č.p.621, dům s byty zvl.určení, Východní 16, K.Vary Drahovice - Zřízení požár.pásů zimních zahrad</t>
  </si>
  <si>
    <t>KSO:</t>
  </si>
  <si>
    <t>CC-CZ:</t>
  </si>
  <si>
    <t>Místo:</t>
  </si>
  <si>
    <t xml:space="preserve"> </t>
  </si>
  <si>
    <t>Datum:</t>
  </si>
  <si>
    <t>18. 5. 2025</t>
  </si>
  <si>
    <t>Zadavatel:</t>
  </si>
  <si>
    <t>IČ:</t>
  </si>
  <si>
    <t>Městské zařízení soc.služeb, p.o. K.Vary</t>
  </si>
  <si>
    <t>DIČ:</t>
  </si>
  <si>
    <t>Uchazeč:</t>
  </si>
  <si>
    <t>Vyplň údaj</t>
  </si>
  <si>
    <t>Projektant:</t>
  </si>
  <si>
    <t>Ing.Raman Gajdoš, K.Vary</t>
  </si>
  <si>
    <t>True</t>
  </si>
  <si>
    <t>Zpracovatel:</t>
  </si>
  <si>
    <t>Šimková Dita, K.Vary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</si>
  <si>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</si>
  <si>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</si>
  <si>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</si>
  <si>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</si>
  <si>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</si>
  <si>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</si>
  <si>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</si>
  <si>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</si>
  <si>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</si>
  <si>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</si>
  <si>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</si>
  <si>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</si>
  <si>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</si>
  <si>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</si>
  <si>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</si>
  <si>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</si>
  <si>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</si>
  <si>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</si>
  <si>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</si>
  <si>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</si>
  <si>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</si>
  <si>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</si>
  <si>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</si>
  <si>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</si>
  <si>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</si>
  <si>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</si>
  <si>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</si>
  <si>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</si>
  <si>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</si>
  <si>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</si>
  <si>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</si>
  <si>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</si>
  <si>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</si>
  <si>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</si>
  <si>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</si>
  <si>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</si>
  <si>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</si>
  <si>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</si>
  <si>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</si>
  <si>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</si>
  <si>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</si>
  <si>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</si>
  <si>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</si>
  <si>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</si>
  <si>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</si>
  <si>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</si>
  <si>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</si>
  <si>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</si>
  <si>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</si>
  <si>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</si>
  <si>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</si>
  <si>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</si>
  <si>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</si>
  <si>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</si>
  <si>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</si>
  <si>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</si>
  <si>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</si>
  <si>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</si>
  <si>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</si>
  <si>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713 - Izolace tepelné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</si>
  <si>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</si>
  <si>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</si>
  <si>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</si>
  <si>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</si>
  <si>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784 - Dokončovací práce - malby a tapety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</si>
  <si>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</si>
  <si>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</si>
  <si>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</si>
  <si>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</si>
  <si>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</si>
  <si>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</si>
  <si>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</si>
  <si>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</si>
  <si>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</si>
  <si>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</si>
  <si>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</si>
  <si>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</si>
  <si>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</si>
  <si>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</si>
  <si>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</si>
  <si>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</si>
  <si>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</si>
  <si>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</si>
  <si>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</si>
  <si>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</si>
  <si>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</si>
  <si>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</si>
  <si>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</si>
  <si>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619991001</t>
  </si>
  <si>
    <t>Zakrytí podlahy PE fólií</t>
  </si>
  <si>
    <t>m2</t>
  </si>
  <si>
    <t>4</t>
  </si>
  <si>
    <t>2</t>
  </si>
  <si>
    <t>-1497968514</t>
  </si>
  <si>
    <t>VV</t>
  </si>
  <si>
    <t>4,31*32 "zimní zahrady</t>
  </si>
  <si>
    <t>9</t>
  </si>
  <si>
    <t>Ostatní konstrukce a práce, bourání</t>
  </si>
  <si>
    <t>941111122</t>
  </si>
  <si>
    <t>Montáž lešení řadového trubkového lehkého s podlahami zatížení do 200 kg/m2 š od 0,9 do 1,2 m v přes 10 do 25 m</t>
  </si>
  <si>
    <t>1845769504</t>
  </si>
  <si>
    <t>4*28*2+4*26*2 " východní a západní strana</t>
  </si>
  <si>
    <t>3</t>
  </si>
  <si>
    <t>941111222</t>
  </si>
  <si>
    <t>Příplatek k lešení řadovému trubkovému lehkému s podlahami do 200 kg/m2 š od 0,9 do 1,2 m v přes 10 do 25 m za každý den použití</t>
  </si>
  <si>
    <t>-2112931520</t>
  </si>
  <si>
    <t>432*2*30 "dva měsíce</t>
  </si>
  <si>
    <t>941111822</t>
  </si>
  <si>
    <t>Demontáž lešení řadového trubkového lehkého s podlahami zatížení do 200 kg/m2 š od 0,9 do 1,2 m v přes 10 do 25 m</t>
  </si>
  <si>
    <t>1576762957</t>
  </si>
  <si>
    <t>5</t>
  </si>
  <si>
    <t>944511111</t>
  </si>
  <si>
    <t>Montáž ochranné sítě z textilie z umělých vláken</t>
  </si>
  <si>
    <t>-2015083531</t>
  </si>
  <si>
    <t>944511211</t>
  </si>
  <si>
    <t>Příplatek k ochranné síti za každý den použití</t>
  </si>
  <si>
    <t>1298273556</t>
  </si>
  <si>
    <t>7</t>
  </si>
  <si>
    <t>944511811</t>
  </si>
  <si>
    <t>Demontáž ochranné sítě z textilie z umělých vláken</t>
  </si>
  <si>
    <t>369608346</t>
  </si>
  <si>
    <t>8</t>
  </si>
  <si>
    <t>952901111</t>
  </si>
  <si>
    <t>Vyčištění budov bytové a občanské výstavby při výšce podlaží do 4 m</t>
  </si>
  <si>
    <t>-1071691615</t>
  </si>
  <si>
    <t>998</t>
  </si>
  <si>
    <t>Přesun hmot</t>
  </si>
  <si>
    <t>998011011</t>
  </si>
  <si>
    <t>Přesun hmot pro budovy zděné s omezením mechanizace pro budovy v přes 24 do 36 m</t>
  </si>
  <si>
    <t>t</t>
  </si>
  <si>
    <t>-505748040</t>
  </si>
  <si>
    <t>PSV</t>
  </si>
  <si>
    <t>Práce a dodávky PSV</t>
  </si>
  <si>
    <t>713</t>
  </si>
  <si>
    <t>Izolace tepelné</t>
  </si>
  <si>
    <t>10</t>
  </si>
  <si>
    <t>713131151</t>
  </si>
  <si>
    <t>Montáž izolace tepelné stěn volně vloženými rohožemi, pásy, dílci, deskami 1 vrstva</t>
  </si>
  <si>
    <t>16</t>
  </si>
  <si>
    <t>472022738</t>
  </si>
  <si>
    <t>3,27*0,7*32 "vnější strana</t>
  </si>
  <si>
    <t>11</t>
  </si>
  <si>
    <t>M</t>
  </si>
  <si>
    <t>63148102</t>
  </si>
  <si>
    <t>deska tepelně izolační minerální univerzální λ=0,038-0,039 tl 60mm</t>
  </si>
  <si>
    <t>32</t>
  </si>
  <si>
    <t>1305523038</t>
  </si>
  <si>
    <t>73,248*1,02 'Přepočtené koeficientem množství</t>
  </si>
  <si>
    <t>998713214</t>
  </si>
  <si>
    <t>Přesun hmot procentní pro izolace tepelné s omezením mechanizace v objektech v přes 24 do 36 m</t>
  </si>
  <si>
    <t>%</t>
  </si>
  <si>
    <t>1098444305</t>
  </si>
  <si>
    <t>762</t>
  </si>
  <si>
    <t>Konstrukce tesařské</t>
  </si>
  <si>
    <t>13</t>
  </si>
  <si>
    <t>762430012</t>
  </si>
  <si>
    <t>Obložení stěn z cementotřískových desek tl 12 mm (Cetris Basic) na sraz šroubovaných</t>
  </si>
  <si>
    <t>1898904000</t>
  </si>
  <si>
    <t>3,45*0,8*32 "vnitřní rám</t>
  </si>
  <si>
    <t>14</t>
  </si>
  <si>
    <t>76243001R</t>
  </si>
  <si>
    <t>Obložení stěn z cementotřískových desek tl 14 mm (Cetris Finish s barevným finálním nátěrem) na sraz šroubovaných vč.dilatace</t>
  </si>
  <si>
    <t>-81283663</t>
  </si>
  <si>
    <t>3,45*0,82*32 "vnější rám</t>
  </si>
  <si>
    <t>15</t>
  </si>
  <si>
    <t>762495000</t>
  </si>
  <si>
    <t>Spojovací prostředky pro montáž olištování, obložení stropů, střešních podhledů a stěn</t>
  </si>
  <si>
    <t>1686532279</t>
  </si>
  <si>
    <t>90,528+88,32</t>
  </si>
  <si>
    <t>998762214</t>
  </si>
  <si>
    <t>Přesun hmot procentní pro kce tesařské s omezením mechanizace v objektech v přes 24 do 36 m</t>
  </si>
  <si>
    <t>1944156776</t>
  </si>
  <si>
    <t>764</t>
  </si>
  <si>
    <t>Konstrukce klempířské</t>
  </si>
  <si>
    <t>17</t>
  </si>
  <si>
    <t>76422243R</t>
  </si>
  <si>
    <t>Oplechování rovné okapové hrany z Al lakovaného plechu rš 150 mm</t>
  </si>
  <si>
    <t>m</t>
  </si>
  <si>
    <t>2090544904</t>
  </si>
  <si>
    <t>3,45*32</t>
  </si>
  <si>
    <t>18</t>
  </si>
  <si>
    <t>76422640R</t>
  </si>
  <si>
    <t>Oplechování parapetů rovných mechanicky kotvené z Al lakovaného plechu rš 250 mm</t>
  </si>
  <si>
    <t>913516499</t>
  </si>
  <si>
    <t>19</t>
  </si>
  <si>
    <t>998764214</t>
  </si>
  <si>
    <t>Přesun hmot procentní pro konstrukce klempířské s omezením mechanizace v objektech v přes 24 do 36 m</t>
  </si>
  <si>
    <t>-422588067</t>
  </si>
  <si>
    <t>766</t>
  </si>
  <si>
    <t>Konstrukce truhlářské</t>
  </si>
  <si>
    <t>20</t>
  </si>
  <si>
    <t>766694116</t>
  </si>
  <si>
    <t>Montáž parapetních desek dřevěných nebo plastových š do 30 cm</t>
  </si>
  <si>
    <t>363964531</t>
  </si>
  <si>
    <t>6079410R</t>
  </si>
  <si>
    <t>parapet dřevovláknitý laminátový š 50mm</t>
  </si>
  <si>
    <t>-2125614103</t>
  </si>
  <si>
    <t>22</t>
  </si>
  <si>
    <t>998766214</t>
  </si>
  <si>
    <t>Přesun hmot procentní pro kce truhlářské s omezením mechanizace v objektech v přes 24 do 36 m</t>
  </si>
  <si>
    <t>-375834114</t>
  </si>
  <si>
    <t>767</t>
  </si>
  <si>
    <t>Konstrukce zámečnické</t>
  </si>
  <si>
    <t>23</t>
  </si>
  <si>
    <t>76750001R</t>
  </si>
  <si>
    <t>Dod+mtz vnitřní rámy z tenkostěnných uzavřených profilů 30/50/3 žárově pozinkovány</t>
  </si>
  <si>
    <t>kg</t>
  </si>
  <si>
    <t>-1202139186</t>
  </si>
  <si>
    <t xml:space="preserve">(3,45*2+0,7*3)*3,4*1,08*32 </t>
  </si>
  <si>
    <t>24</t>
  </si>
  <si>
    <t>76750002R</t>
  </si>
  <si>
    <t>Dod+mtz vnější rámy z tenkostěnných uzavřených profilů 40/60/3 žárově pozinkovány</t>
  </si>
  <si>
    <t>-248255028</t>
  </si>
  <si>
    <t>(3,45*2+0,7*3)*4,4*1,08*32</t>
  </si>
  <si>
    <t>25</t>
  </si>
  <si>
    <t>998767214</t>
  </si>
  <si>
    <t>Přesun hmot procentní pro zámečnické konstrukce s omezením mechanizace v objektech v přes 24 do 36 m</t>
  </si>
  <si>
    <t>-2058879799</t>
  </si>
  <si>
    <t>784</t>
  </si>
  <si>
    <t>Dokončovací práce - malby a tapety</t>
  </si>
  <si>
    <t>26</t>
  </si>
  <si>
    <t>784181121</t>
  </si>
  <si>
    <t>Hloubková jednonásobná bezbarvá penetrace podkladu v místnostech v do 3,80 m</t>
  </si>
  <si>
    <t>-1493092329</t>
  </si>
  <si>
    <t>88,32 "vnitřní parapet</t>
  </si>
  <si>
    <t>27</t>
  </si>
  <si>
    <t>784211101</t>
  </si>
  <si>
    <t>Dvojnásobné bílé malby ze směsí za mokra výborně oděruvzdorných v místnostech v do 3,80 m</t>
  </si>
  <si>
    <t>393021842</t>
  </si>
  <si>
    <t>VRN</t>
  </si>
  <si>
    <t>Vedlejší rozpočtové náklady</t>
  </si>
  <si>
    <t>VRN1</t>
  </si>
  <si>
    <t>Průzkumné, zeměměřičské a projektové práce</t>
  </si>
  <si>
    <t>28</t>
  </si>
  <si>
    <t>013254000</t>
  </si>
  <si>
    <t>Dokumentace skutečného provedení stavby</t>
  </si>
  <si>
    <t>Kč</t>
  </si>
  <si>
    <t>1024</t>
  </si>
  <si>
    <t>-1905045279</t>
  </si>
  <si>
    <t>29</t>
  </si>
  <si>
    <t>013294000</t>
  </si>
  <si>
    <t>Ostatní dokumentace stavby - výrobní dokumentace</t>
  </si>
  <si>
    <t>218001358</t>
  </si>
  <si>
    <t>VRN3</t>
  </si>
  <si>
    <t>Zařízení staveniště</t>
  </si>
  <si>
    <t>30</t>
  </si>
  <si>
    <t>030001000</t>
  </si>
  <si>
    <t>-376098741</t>
  </si>
  <si>
    <t>VRN4</t>
  </si>
  <si>
    <t>Inženýrská činnost</t>
  </si>
  <si>
    <t>31</t>
  </si>
  <si>
    <t>041403000</t>
  </si>
  <si>
    <t>Bezpečnost a ochrana zdraví při práci na staveništi</t>
  </si>
  <si>
    <t>-1398013645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</si>
</sst>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26</v>
      </c>
      <c r="AK11" s="29" t="s">
        <v>27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28</v>
      </c>
      <c r="AK13" s="29" t="s">
        <v>25</v>
      </c>
      <c r="AN13" s="31" t="s">
        <v>29</v>
      </c>
      <c r="AR13" s="19"/>
      <c r="BE13" s="28"/>
      <c r="BS13" s="16" t="s">
        <v>6</v>
      </c>
    </row>
    <row r="14">
      <c r="B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N14" s="31" t="s">
        <v>29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30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31</v>
      </c>
      <c r="AK17" s="29" t="s">
        <v>27</v>
      </c>
      <c r="AN17" s="24" t="s">
        <v>1</v>
      </c>
      <c r="AR17" s="19"/>
      <c r="BE17" s="28"/>
      <c r="BS17" s="16" t="s">
        <v>32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33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34</v>
      </c>
      <c r="AK20" s="29" t="s">
        <v>27</v>
      </c>
      <c r="AN20" s="24" t="s">
        <v>1</v>
      </c>
      <c r="AR20" s="19"/>
      <c r="BE20" s="28"/>
      <c r="BS20" s="16" t="s">
        <v>32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35</v>
      </c>
      <c r="AR22" s="19"/>
      <c r="BE22" s="28"/>
    </row>
    <row r="23" s="1" customFormat="1" ht="14.4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29" t="s">
        <v>41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42</v>
      </c>
      <c r="G30" s="3"/>
      <c r="H30" s="3"/>
      <c r="I30" s="3"/>
      <c r="J30" s="3"/>
      <c r="K30" s="3"/>
      <c r="L30" s="42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2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45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49" t="s">
        <v>48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50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51</v>
      </c>
      <c r="AI60" s="38"/>
      <c r="AJ60" s="38"/>
      <c r="AK60" s="38"/>
      <c r="AL60" s="38"/>
      <c r="AM60" s="55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51</v>
      </c>
      <c r="AI75" s="38"/>
      <c r="AJ75" s="38"/>
      <c r="AK75" s="38"/>
      <c r="AL75" s="38"/>
      <c r="AM75" s="55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0525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Stavba občan.vybavení č.p.621, dům s byty zvl.určení, Východní 16, K.Vary Drahovice - Zřízení požár.pásů zimních zahrad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18. 5. 2025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6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Městské zařízení soc.služeb, p.o. K.Vary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30</v>
      </c>
      <c r="AJ89" s="35"/>
      <c r="AK89" s="35"/>
      <c r="AL89" s="35"/>
      <c r="AM89" s="67" t="str">
        <f>IF(E17="","",E17)</f>
        <v>Ing.Raman Gajdoš, K.Vary</v>
      </c>
      <c r="AN89" s="4"/>
      <c r="AO89" s="4"/>
      <c r="AP89" s="4"/>
      <c r="AQ89" s="35"/>
      <c r="AR89" s="36"/>
      <c r="AS89" s="68" t="s">
        <v>56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6" customHeight="1">
      <c r="A90" s="35"/>
      <c r="B90" s="36"/>
      <c r="C90" s="29" t="s">
        <v>28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33</v>
      </c>
      <c r="AJ90" s="35"/>
      <c r="AK90" s="35"/>
      <c r="AL90" s="35"/>
      <c r="AM90" s="67" t="str">
        <f>IF(E20="","",E20)</f>
        <v>Šimková Dita, K.Vary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57</v>
      </c>
      <c r="D92" s="77"/>
      <c r="E92" s="77"/>
      <c r="F92" s="77"/>
      <c r="G92" s="77"/>
      <c r="H92" s="78"/>
      <c r="I92" s="79" t="s">
        <v>58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59</v>
      </c>
      <c r="AH92" s="77"/>
      <c r="AI92" s="77"/>
      <c r="AJ92" s="77"/>
      <c r="AK92" s="77"/>
      <c r="AL92" s="77"/>
      <c r="AM92" s="77"/>
      <c r="AN92" s="79" t="s">
        <v>60</v>
      </c>
      <c r="AO92" s="77"/>
      <c r="AP92" s="81"/>
      <c r="AQ92" s="82" t="s">
        <v>61</v>
      </c>
      <c r="AR92" s="36"/>
      <c r="AS92" s="83" t="s">
        <v>62</v>
      </c>
      <c r="AT92" s="84" t="s">
        <v>63</v>
      </c>
      <c r="AU92" s="84" t="s">
        <v>64</v>
      </c>
      <c r="AV92" s="84" t="s">
        <v>65</v>
      </c>
      <c r="AW92" s="84" t="s">
        <v>66</v>
      </c>
      <c r="AX92" s="84" t="s">
        <v>67</v>
      </c>
      <c r="AY92" s="84" t="s">
        <v>68</v>
      </c>
      <c r="AZ92" s="84" t="s">
        <v>69</v>
      </c>
      <c r="BA92" s="84" t="s">
        <v>70</v>
      </c>
      <c r="BB92" s="84" t="s">
        <v>71</v>
      </c>
      <c r="BC92" s="84" t="s">
        <v>72</v>
      </c>
      <c r="BD92" s="85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74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75</v>
      </c>
      <c r="BT94" s="99" t="s">
        <v>76</v>
      </c>
      <c r="BV94" s="99" t="s">
        <v>77</v>
      </c>
      <c r="BW94" s="99" t="s">
        <v>4</v>
      </c>
      <c r="BX94" s="99" t="s">
        <v>78</v>
      </c>
      <c r="CL94" s="99" t="s">
        <v>1</v>
      </c>
    </row>
    <row r="95" s="7" customFormat="1" ht="49.8" customHeight="1">
      <c r="A95" s="100" t="s">
        <v>79</v>
      </c>
      <c r="B95" s="101"/>
      <c r="C95" s="102"/>
      <c r="D95" s="103" t="s">
        <v>14</v>
      </c>
      <c r="E95" s="103"/>
      <c r="F95" s="103"/>
      <c r="G95" s="103"/>
      <c r="H95" s="103"/>
      <c r="I95" s="104"/>
      <c r="J95" s="103" t="s">
        <v>17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'0525 - Stavba občan.vybav...'!J28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80</v>
      </c>
      <c r="AR95" s="101"/>
      <c r="AS95" s="107">
        <v>0</v>
      </c>
      <c r="AT95" s="108">
        <f>ROUND(SUM(AV95:AW95),2)</f>
        <v>0</v>
      </c>
      <c r="AU95" s="109">
        <f>'0525 - Stavba občan.vybav...'!P127</f>
        <v>0</v>
      </c>
      <c r="AV95" s="108">
        <f>'0525 - Stavba občan.vybav...'!J31</f>
        <v>0</v>
      </c>
      <c r="AW95" s="108">
        <f>'0525 - Stavba občan.vybav...'!J32</f>
        <v>0</v>
      </c>
      <c r="AX95" s="108">
        <f>'0525 - Stavba občan.vybav...'!J33</f>
        <v>0</v>
      </c>
      <c r="AY95" s="108">
        <f>'0525 - Stavba občan.vybav...'!J34</f>
        <v>0</v>
      </c>
      <c r="AZ95" s="108">
        <f>'0525 - Stavba občan.vybav...'!F31</f>
        <v>0</v>
      </c>
      <c r="BA95" s="108">
        <f>'0525 - Stavba občan.vybav...'!F32</f>
        <v>0</v>
      </c>
      <c r="BB95" s="108">
        <f>'0525 - Stavba občan.vybav...'!F33</f>
        <v>0</v>
      </c>
      <c r="BC95" s="108">
        <f>'0525 - Stavba občan.vybav...'!F34</f>
        <v>0</v>
      </c>
      <c r="BD95" s="110">
        <f>'0525 - Stavba občan.vybav...'!F35</f>
        <v>0</v>
      </c>
      <c r="BE95" s="7"/>
      <c r="BT95" s="111" t="s">
        <v>81</v>
      </c>
      <c r="BU95" s="111" t="s">
        <v>82</v>
      </c>
      <c r="BV95" s="111" t="s">
        <v>77</v>
      </c>
      <c r="BW95" s="111" t="s">
        <v>4</v>
      </c>
      <c r="BX95" s="111" t="s">
        <v>78</v>
      </c>
      <c r="CL95" s="111" t="s">
        <v>1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525 - Stavba občan.vybav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="1" customFormat="1" ht="24.96" customHeight="1">
      <c r="B4" s="19"/>
      <c r="D4" s="20" t="s">
        <v>83</v>
      </c>
      <c r="L4" s="19"/>
      <c r="M4" s="112" t="s">
        <v>10</v>
      </c>
      <c r="AT4" s="16" t="s">
        <v>3</v>
      </c>
    </row>
    <row r="5" s="1" customFormat="1" ht="6.96" customHeight="1">
      <c r="B5" s="19"/>
      <c r="L5" s="19"/>
    </row>
    <row r="6" s="2" customFormat="1" ht="12" customHeight="1">
      <c r="A6" s="35"/>
      <c r="B6" s="36"/>
      <c r="C6" s="35"/>
      <c r="D6" s="29" t="s">
        <v>16</v>
      </c>
      <c r="E6" s="35"/>
      <c r="F6" s="35"/>
      <c r="G6" s="35"/>
      <c r="H6" s="35"/>
      <c r="I6" s="35"/>
      <c r="J6" s="35"/>
      <c r="K6" s="35"/>
      <c r="L6" s="5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31.2" customHeight="1">
      <c r="A7" s="35"/>
      <c r="B7" s="36"/>
      <c r="C7" s="35"/>
      <c r="D7" s="35"/>
      <c r="E7" s="64" t="s">
        <v>17</v>
      </c>
      <c r="F7" s="35"/>
      <c r="G7" s="35"/>
      <c r="H7" s="35"/>
      <c r="I7" s="35"/>
      <c r="J7" s="35"/>
      <c r="K7" s="35"/>
      <c r="L7" s="5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36"/>
      <c r="C8" s="35"/>
      <c r="D8" s="35"/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36"/>
      <c r="C9" s="35"/>
      <c r="D9" s="29" t="s">
        <v>18</v>
      </c>
      <c r="E9" s="35"/>
      <c r="F9" s="24" t="s">
        <v>1</v>
      </c>
      <c r="G9" s="35"/>
      <c r="H9" s="35"/>
      <c r="I9" s="29" t="s">
        <v>19</v>
      </c>
      <c r="J9" s="24" t="s">
        <v>1</v>
      </c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20</v>
      </c>
      <c r="E10" s="35"/>
      <c r="F10" s="24" t="s">
        <v>21</v>
      </c>
      <c r="G10" s="35"/>
      <c r="H10" s="35"/>
      <c r="I10" s="29" t="s">
        <v>22</v>
      </c>
      <c r="J10" s="66" t="str">
        <f>'Rekapitulace stavby'!AN8</f>
        <v>18. 5. 2025</v>
      </c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24</v>
      </c>
      <c r="E12" s="35"/>
      <c r="F12" s="35"/>
      <c r="G12" s="35"/>
      <c r="H12" s="35"/>
      <c r="I12" s="29" t="s">
        <v>25</v>
      </c>
      <c r="J12" s="24" t="s">
        <v>1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36"/>
      <c r="C13" s="35"/>
      <c r="D13" s="35"/>
      <c r="E13" s="24" t="s">
        <v>26</v>
      </c>
      <c r="F13" s="35"/>
      <c r="G13" s="35"/>
      <c r="H13" s="35"/>
      <c r="I13" s="29" t="s">
        <v>27</v>
      </c>
      <c r="J13" s="24" t="s">
        <v>1</v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36"/>
      <c r="C15" s="35"/>
      <c r="D15" s="29" t="s">
        <v>28</v>
      </c>
      <c r="E15" s="35"/>
      <c r="F15" s="35"/>
      <c r="G15" s="35"/>
      <c r="H15" s="35"/>
      <c r="I15" s="29" t="s">
        <v>25</v>
      </c>
      <c r="J15" s="30" t="str">
        <f>'Rekapitulace stavby'!AN13</f>
        <v>Vyplň údaj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36"/>
      <c r="C16" s="35"/>
      <c r="D16" s="35"/>
      <c r="E16" s="30" t="str">
        <f>'Rekapitulace stavby'!E14</f>
        <v>Vyplň údaj</v>
      </c>
      <c r="F16" s="24"/>
      <c r="G16" s="24"/>
      <c r="H16" s="24"/>
      <c r="I16" s="29" t="s">
        <v>27</v>
      </c>
      <c r="J16" s="30" t="str">
        <f>'Rekapitulace stavby'!AN14</f>
        <v>Vyplň údaj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36"/>
      <c r="C18" s="35"/>
      <c r="D18" s="29" t="s">
        <v>30</v>
      </c>
      <c r="E18" s="35"/>
      <c r="F18" s="35"/>
      <c r="G18" s="35"/>
      <c r="H18" s="35"/>
      <c r="I18" s="29" t="s">
        <v>25</v>
      </c>
      <c r="J18" s="24" t="s">
        <v>1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36"/>
      <c r="C19" s="35"/>
      <c r="D19" s="35"/>
      <c r="E19" s="24" t="s">
        <v>31</v>
      </c>
      <c r="F19" s="35"/>
      <c r="G19" s="35"/>
      <c r="H19" s="35"/>
      <c r="I19" s="29" t="s">
        <v>27</v>
      </c>
      <c r="J19" s="24" t="s">
        <v>1</v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36"/>
      <c r="C21" s="35"/>
      <c r="D21" s="29" t="s">
        <v>33</v>
      </c>
      <c r="E21" s="35"/>
      <c r="F21" s="35"/>
      <c r="G21" s="35"/>
      <c r="H21" s="35"/>
      <c r="I21" s="29" t="s">
        <v>25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36"/>
      <c r="C22" s="35"/>
      <c r="D22" s="35"/>
      <c r="E22" s="24" t="s">
        <v>34</v>
      </c>
      <c r="F22" s="35"/>
      <c r="G22" s="35"/>
      <c r="H22" s="35"/>
      <c r="I22" s="29" t="s">
        <v>27</v>
      </c>
      <c r="J22" s="24" t="s">
        <v>1</v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36"/>
      <c r="C24" s="35"/>
      <c r="D24" s="29" t="s">
        <v>35</v>
      </c>
      <c r="E24" s="35"/>
      <c r="F24" s="35"/>
      <c r="G24" s="35"/>
      <c r="H24" s="35"/>
      <c r="I24" s="3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4.4" customHeight="1">
      <c r="A25" s="113"/>
      <c r="B25" s="114"/>
      <c r="C25" s="113"/>
      <c r="D25" s="113"/>
      <c r="E25" s="33" t="s">
        <v>1</v>
      </c>
      <c r="F25" s="33"/>
      <c r="G25" s="33"/>
      <c r="H25" s="33"/>
      <c r="I25" s="113"/>
      <c r="J25" s="113"/>
      <c r="K25" s="113"/>
      <c r="L25" s="115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87"/>
      <c r="E27" s="87"/>
      <c r="F27" s="87"/>
      <c r="G27" s="87"/>
      <c r="H27" s="87"/>
      <c r="I27" s="87"/>
      <c r="J27" s="87"/>
      <c r="K27" s="87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36"/>
      <c r="C28" s="35"/>
      <c r="D28" s="116" t="s">
        <v>36</v>
      </c>
      <c r="E28" s="35"/>
      <c r="F28" s="35"/>
      <c r="G28" s="35"/>
      <c r="H28" s="35"/>
      <c r="I28" s="35"/>
      <c r="J28" s="93">
        <f>ROUND(J127, 2)</f>
        <v>0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36"/>
      <c r="C30" s="35"/>
      <c r="D30" s="35"/>
      <c r="E30" s="35"/>
      <c r="F30" s="40" t="s">
        <v>38</v>
      </c>
      <c r="G30" s="35"/>
      <c r="H30" s="35"/>
      <c r="I30" s="40" t="s">
        <v>37</v>
      </c>
      <c r="J30" s="40" t="s">
        <v>39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36"/>
      <c r="C31" s="35"/>
      <c r="D31" s="117" t="s">
        <v>40</v>
      </c>
      <c r="E31" s="29" t="s">
        <v>41</v>
      </c>
      <c r="F31" s="118">
        <f>ROUND((SUM(BE127:BE189)),  2)</f>
        <v>0</v>
      </c>
      <c r="G31" s="35"/>
      <c r="H31" s="35"/>
      <c r="I31" s="119">
        <v>0.20999999999999999</v>
      </c>
      <c r="J31" s="118">
        <f>ROUND(((SUM(BE127:BE189))*I31),  2)</f>
        <v>0</v>
      </c>
      <c r="K31" s="3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29" t="s">
        <v>42</v>
      </c>
      <c r="F32" s="118">
        <f>ROUND((SUM(BF127:BF189)),  2)</f>
        <v>0</v>
      </c>
      <c r="G32" s="35"/>
      <c r="H32" s="35"/>
      <c r="I32" s="119">
        <v>0.12</v>
      </c>
      <c r="J32" s="118">
        <f>ROUND(((SUM(BF127:BF189))*I32), 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36"/>
      <c r="C33" s="35"/>
      <c r="D33" s="35"/>
      <c r="E33" s="29" t="s">
        <v>43</v>
      </c>
      <c r="F33" s="118">
        <f>ROUND((SUM(BG127:BG189)),  2)</f>
        <v>0</v>
      </c>
      <c r="G33" s="35"/>
      <c r="H33" s="35"/>
      <c r="I33" s="119">
        <v>0.20999999999999999</v>
      </c>
      <c r="J33" s="118">
        <f>0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36"/>
      <c r="C34" s="35"/>
      <c r="D34" s="35"/>
      <c r="E34" s="29" t="s">
        <v>44</v>
      </c>
      <c r="F34" s="118">
        <f>ROUND((SUM(BH127:BH189)),  2)</f>
        <v>0</v>
      </c>
      <c r="G34" s="35"/>
      <c r="H34" s="35"/>
      <c r="I34" s="119">
        <v>0.12</v>
      </c>
      <c r="J34" s="118">
        <f>0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45</v>
      </c>
      <c r="F35" s="118">
        <f>ROUND((SUM(BI127:BI189)),  2)</f>
        <v>0</v>
      </c>
      <c r="G35" s="35"/>
      <c r="H35" s="35"/>
      <c r="I35" s="119">
        <v>0</v>
      </c>
      <c r="J35" s="118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36"/>
      <c r="C37" s="120"/>
      <c r="D37" s="121" t="s">
        <v>46</v>
      </c>
      <c r="E37" s="78"/>
      <c r="F37" s="78"/>
      <c r="G37" s="122" t="s">
        <v>47</v>
      </c>
      <c r="H37" s="123" t="s">
        <v>48</v>
      </c>
      <c r="I37" s="78"/>
      <c r="J37" s="124">
        <f>SUM(J28:J35)</f>
        <v>0</v>
      </c>
      <c r="K37" s="12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26" t="s">
        <v>52</v>
      </c>
      <c r="G61" s="55" t="s">
        <v>51</v>
      </c>
      <c r="H61" s="38"/>
      <c r="I61" s="38"/>
      <c r="J61" s="127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26" t="s">
        <v>52</v>
      </c>
      <c r="G76" s="55" t="s">
        <v>51</v>
      </c>
      <c r="H76" s="38"/>
      <c r="I76" s="38"/>
      <c r="J76" s="127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84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31.2" customHeight="1">
      <c r="A85" s="35"/>
      <c r="B85" s="36"/>
      <c r="C85" s="35"/>
      <c r="D85" s="35"/>
      <c r="E85" s="64" t="str">
        <f>E7</f>
        <v>Stavba občan.vybavení č.p.621, dům s byty zvl.určení, Východní 16, K.Vary Drahovice - Zřízení požár.pásů zimních zahrad</v>
      </c>
      <c r="F85" s="35"/>
      <c r="G85" s="35"/>
      <c r="H85" s="35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5"/>
      <c r="E87" s="35"/>
      <c r="F87" s="24" t="str">
        <f>F10</f>
        <v xml:space="preserve"> </v>
      </c>
      <c r="G87" s="35"/>
      <c r="H87" s="35"/>
      <c r="I87" s="29" t="s">
        <v>22</v>
      </c>
      <c r="J87" s="66" t="str">
        <f>IF(J10="","",J10)</f>
        <v>18. 5. 2025</v>
      </c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26.4" customHeight="1">
      <c r="A89" s="35"/>
      <c r="B89" s="36"/>
      <c r="C89" s="29" t="s">
        <v>24</v>
      </c>
      <c r="D89" s="35"/>
      <c r="E89" s="35"/>
      <c r="F89" s="24" t="str">
        <f>E13</f>
        <v>Městské zařízení soc.služeb, p.o. K.Vary</v>
      </c>
      <c r="G89" s="35"/>
      <c r="H89" s="35"/>
      <c r="I89" s="29" t="s">
        <v>30</v>
      </c>
      <c r="J89" s="33" t="str">
        <f>E19</f>
        <v>Ing.Raman Gajdoš, K.Vary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6" customHeight="1">
      <c r="A90" s="35"/>
      <c r="B90" s="36"/>
      <c r="C90" s="29" t="s">
        <v>28</v>
      </c>
      <c r="D90" s="35"/>
      <c r="E90" s="35"/>
      <c r="F90" s="24" t="str">
        <f>IF(E16="","",E16)</f>
        <v>Vyplň údaj</v>
      </c>
      <c r="G90" s="35"/>
      <c r="H90" s="35"/>
      <c r="I90" s="29" t="s">
        <v>33</v>
      </c>
      <c r="J90" s="33" t="str">
        <f>E22</f>
        <v>Šimková Dita, K.Vary</v>
      </c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28" t="s">
        <v>85</v>
      </c>
      <c r="D92" s="120"/>
      <c r="E92" s="120"/>
      <c r="F92" s="120"/>
      <c r="G92" s="120"/>
      <c r="H92" s="120"/>
      <c r="I92" s="120"/>
      <c r="J92" s="129" t="s">
        <v>86</v>
      </c>
      <c r="K92" s="120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30" t="s">
        <v>87</v>
      </c>
      <c r="D94" s="35"/>
      <c r="E94" s="35"/>
      <c r="F94" s="35"/>
      <c r="G94" s="35"/>
      <c r="H94" s="35"/>
      <c r="I94" s="35"/>
      <c r="J94" s="93">
        <f>J127</f>
        <v>0</v>
      </c>
      <c r="K94" s="3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6" t="s">
        <v>88</v>
      </c>
    </row>
    <row r="95" s="9" customFormat="1" ht="24.96" customHeight="1">
      <c r="A95" s="9"/>
      <c r="B95" s="131"/>
      <c r="C95" s="9"/>
      <c r="D95" s="132" t="s">
        <v>89</v>
      </c>
      <c r="E95" s="133"/>
      <c r="F95" s="133"/>
      <c r="G95" s="133"/>
      <c r="H95" s="133"/>
      <c r="I95" s="133"/>
      <c r="J95" s="134">
        <f>J128</f>
        <v>0</v>
      </c>
      <c r="K95" s="9"/>
      <c r="L95" s="131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35"/>
      <c r="C96" s="10"/>
      <c r="D96" s="136" t="s">
        <v>90</v>
      </c>
      <c r="E96" s="137"/>
      <c r="F96" s="137"/>
      <c r="G96" s="137"/>
      <c r="H96" s="137"/>
      <c r="I96" s="137"/>
      <c r="J96" s="138">
        <f>J129</f>
        <v>0</v>
      </c>
      <c r="K96" s="10"/>
      <c r="L96" s="135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35"/>
      <c r="C97" s="10"/>
      <c r="D97" s="136" t="s">
        <v>91</v>
      </c>
      <c r="E97" s="137"/>
      <c r="F97" s="137"/>
      <c r="G97" s="137"/>
      <c r="H97" s="137"/>
      <c r="I97" s="137"/>
      <c r="J97" s="138">
        <f>J132</f>
        <v>0</v>
      </c>
      <c r="K97" s="10"/>
      <c r="L97" s="135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35"/>
      <c r="C98" s="10"/>
      <c r="D98" s="136" t="s">
        <v>92</v>
      </c>
      <c r="E98" s="137"/>
      <c r="F98" s="137"/>
      <c r="G98" s="137"/>
      <c r="H98" s="137"/>
      <c r="I98" s="137"/>
      <c r="J98" s="138">
        <f>J144</f>
        <v>0</v>
      </c>
      <c r="K98" s="10"/>
      <c r="L98" s="13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31"/>
      <c r="C99" s="9"/>
      <c r="D99" s="132" t="s">
        <v>93</v>
      </c>
      <c r="E99" s="133"/>
      <c r="F99" s="133"/>
      <c r="G99" s="133"/>
      <c r="H99" s="133"/>
      <c r="I99" s="133"/>
      <c r="J99" s="134">
        <f>J146</f>
        <v>0</v>
      </c>
      <c r="K99" s="9"/>
      <c r="L99" s="13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35"/>
      <c r="C100" s="10"/>
      <c r="D100" s="136" t="s">
        <v>94</v>
      </c>
      <c r="E100" s="137"/>
      <c r="F100" s="137"/>
      <c r="G100" s="137"/>
      <c r="H100" s="137"/>
      <c r="I100" s="137"/>
      <c r="J100" s="138">
        <f>J147</f>
        <v>0</v>
      </c>
      <c r="K100" s="10"/>
      <c r="L100" s="13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35"/>
      <c r="C101" s="10"/>
      <c r="D101" s="136" t="s">
        <v>95</v>
      </c>
      <c r="E101" s="137"/>
      <c r="F101" s="137"/>
      <c r="G101" s="137"/>
      <c r="H101" s="137"/>
      <c r="I101" s="137"/>
      <c r="J101" s="138">
        <f>J153</f>
        <v>0</v>
      </c>
      <c r="K101" s="10"/>
      <c r="L101" s="13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35"/>
      <c r="C102" s="10"/>
      <c r="D102" s="136" t="s">
        <v>96</v>
      </c>
      <c r="E102" s="137"/>
      <c r="F102" s="137"/>
      <c r="G102" s="137"/>
      <c r="H102" s="137"/>
      <c r="I102" s="137"/>
      <c r="J102" s="138">
        <f>J161</f>
        <v>0</v>
      </c>
      <c r="K102" s="10"/>
      <c r="L102" s="13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35"/>
      <c r="C103" s="10"/>
      <c r="D103" s="136" t="s">
        <v>97</v>
      </c>
      <c r="E103" s="137"/>
      <c r="F103" s="137"/>
      <c r="G103" s="137"/>
      <c r="H103" s="137"/>
      <c r="I103" s="137"/>
      <c r="J103" s="138">
        <f>J167</f>
        <v>0</v>
      </c>
      <c r="K103" s="10"/>
      <c r="L103" s="13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35"/>
      <c r="C104" s="10"/>
      <c r="D104" s="136" t="s">
        <v>98</v>
      </c>
      <c r="E104" s="137"/>
      <c r="F104" s="137"/>
      <c r="G104" s="137"/>
      <c r="H104" s="137"/>
      <c r="I104" s="137"/>
      <c r="J104" s="138">
        <f>J172</f>
        <v>0</v>
      </c>
      <c r="K104" s="10"/>
      <c r="L104" s="13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35"/>
      <c r="C105" s="10"/>
      <c r="D105" s="136" t="s">
        <v>99</v>
      </c>
      <c r="E105" s="137"/>
      <c r="F105" s="137"/>
      <c r="G105" s="137"/>
      <c r="H105" s="137"/>
      <c r="I105" s="137"/>
      <c r="J105" s="138">
        <f>J178</f>
        <v>0</v>
      </c>
      <c r="K105" s="10"/>
      <c r="L105" s="13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1"/>
      <c r="C106" s="9"/>
      <c r="D106" s="132" t="s">
        <v>100</v>
      </c>
      <c r="E106" s="133"/>
      <c r="F106" s="133"/>
      <c r="G106" s="133"/>
      <c r="H106" s="133"/>
      <c r="I106" s="133"/>
      <c r="J106" s="134">
        <f>J182</f>
        <v>0</v>
      </c>
      <c r="K106" s="9"/>
      <c r="L106" s="13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35"/>
      <c r="C107" s="10"/>
      <c r="D107" s="136" t="s">
        <v>101</v>
      </c>
      <c r="E107" s="137"/>
      <c r="F107" s="137"/>
      <c r="G107" s="137"/>
      <c r="H107" s="137"/>
      <c r="I107" s="137"/>
      <c r="J107" s="138">
        <f>J183</f>
        <v>0</v>
      </c>
      <c r="K107" s="10"/>
      <c r="L107" s="135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35"/>
      <c r="C108" s="10"/>
      <c r="D108" s="136" t="s">
        <v>102</v>
      </c>
      <c r="E108" s="137"/>
      <c r="F108" s="137"/>
      <c r="G108" s="137"/>
      <c r="H108" s="137"/>
      <c r="I108" s="137"/>
      <c r="J108" s="138">
        <f>J186</f>
        <v>0</v>
      </c>
      <c r="K108" s="10"/>
      <c r="L108" s="135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35"/>
      <c r="C109" s="10"/>
      <c r="D109" s="136" t="s">
        <v>103</v>
      </c>
      <c r="E109" s="137"/>
      <c r="F109" s="137"/>
      <c r="G109" s="137"/>
      <c r="H109" s="137"/>
      <c r="I109" s="137"/>
      <c r="J109" s="138">
        <f>J188</f>
        <v>0</v>
      </c>
      <c r="K109" s="10"/>
      <c r="L109" s="135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104</v>
      </c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16</v>
      </c>
      <c r="D118" s="35"/>
      <c r="E118" s="35"/>
      <c r="F118" s="35"/>
      <c r="G118" s="35"/>
      <c r="H118" s="35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31.2" customHeight="1">
      <c r="A119" s="35"/>
      <c r="B119" s="36"/>
      <c r="C119" s="35"/>
      <c r="D119" s="35"/>
      <c r="E119" s="64" t="str">
        <f>E7</f>
        <v>Stavba občan.vybavení č.p.621, dům s byty zvl.určení, Východní 16, K.Vary Drahovice - Zřízení požár.pásů zimních zahrad</v>
      </c>
      <c r="F119" s="35"/>
      <c r="G119" s="35"/>
      <c r="H119" s="35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20</v>
      </c>
      <c r="D121" s="35"/>
      <c r="E121" s="35"/>
      <c r="F121" s="24" t="str">
        <f>F10</f>
        <v xml:space="preserve"> </v>
      </c>
      <c r="G121" s="35"/>
      <c r="H121" s="35"/>
      <c r="I121" s="29" t="s">
        <v>22</v>
      </c>
      <c r="J121" s="66" t="str">
        <f>IF(J10="","",J10)</f>
        <v>18. 5. 2025</v>
      </c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26.4" customHeight="1">
      <c r="A123" s="35"/>
      <c r="B123" s="36"/>
      <c r="C123" s="29" t="s">
        <v>24</v>
      </c>
      <c r="D123" s="35"/>
      <c r="E123" s="35"/>
      <c r="F123" s="24" t="str">
        <f>E13</f>
        <v>Městské zařízení soc.služeb, p.o. K.Vary</v>
      </c>
      <c r="G123" s="35"/>
      <c r="H123" s="35"/>
      <c r="I123" s="29" t="s">
        <v>30</v>
      </c>
      <c r="J123" s="33" t="str">
        <f>E19</f>
        <v>Ing.Raman Gajdoš, K.Vary</v>
      </c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6" customHeight="1">
      <c r="A124" s="35"/>
      <c r="B124" s="36"/>
      <c r="C124" s="29" t="s">
        <v>28</v>
      </c>
      <c r="D124" s="35"/>
      <c r="E124" s="35"/>
      <c r="F124" s="24" t="str">
        <f>IF(E16="","",E16)</f>
        <v>Vyplň údaj</v>
      </c>
      <c r="G124" s="35"/>
      <c r="H124" s="35"/>
      <c r="I124" s="29" t="s">
        <v>33</v>
      </c>
      <c r="J124" s="33" t="str">
        <f>E22</f>
        <v>Šimková Dita, K.Vary</v>
      </c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39"/>
      <c r="B126" s="140"/>
      <c r="C126" s="141" t="s">
        <v>105</v>
      </c>
      <c r="D126" s="142" t="s">
        <v>61</v>
      </c>
      <c r="E126" s="142" t="s">
        <v>57</v>
      </c>
      <c r="F126" s="142" t="s">
        <v>58</v>
      </c>
      <c r="G126" s="142" t="s">
        <v>106</v>
      </c>
      <c r="H126" s="142" t="s">
        <v>107</v>
      </c>
      <c r="I126" s="142" t="s">
        <v>108</v>
      </c>
      <c r="J126" s="143" t="s">
        <v>86</v>
      </c>
      <c r="K126" s="144" t="s">
        <v>109</v>
      </c>
      <c r="L126" s="145"/>
      <c r="M126" s="83" t="s">
        <v>1</v>
      </c>
      <c r="N126" s="84" t="s">
        <v>40</v>
      </c>
      <c r="O126" s="84" t="s">
        <v>110</v>
      </c>
      <c r="P126" s="84" t="s">
        <v>111</v>
      </c>
      <c r="Q126" s="84" t="s">
        <v>112</v>
      </c>
      <c r="R126" s="84" t="s">
        <v>113</v>
      </c>
      <c r="S126" s="84" t="s">
        <v>114</v>
      </c>
      <c r="T126" s="85" t="s">
        <v>115</v>
      </c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</row>
    <row r="127" s="2" customFormat="1" ht="22.8" customHeight="1">
      <c r="A127" s="35"/>
      <c r="B127" s="36"/>
      <c r="C127" s="90" t="s">
        <v>116</v>
      </c>
      <c r="D127" s="35"/>
      <c r="E127" s="35"/>
      <c r="F127" s="35"/>
      <c r="G127" s="35"/>
      <c r="H127" s="35"/>
      <c r="I127" s="35"/>
      <c r="J127" s="146">
        <f>BK127</f>
        <v>0</v>
      </c>
      <c r="K127" s="35"/>
      <c r="L127" s="36"/>
      <c r="M127" s="86"/>
      <c r="N127" s="70"/>
      <c r="O127" s="87"/>
      <c r="P127" s="147">
        <f>P128+P146+P182</f>
        <v>0</v>
      </c>
      <c r="Q127" s="87"/>
      <c r="R127" s="147">
        <f>R128+R146+R182</f>
        <v>4.3375622600000003</v>
      </c>
      <c r="S127" s="87"/>
      <c r="T127" s="148">
        <f>T128+T146+T182</f>
        <v>0.0082751999999999999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75</v>
      </c>
      <c r="AU127" s="16" t="s">
        <v>88</v>
      </c>
      <c r="BK127" s="149">
        <f>BK128+BK146+BK182</f>
        <v>0</v>
      </c>
    </row>
    <row r="128" s="12" customFormat="1" ht="25.92" customHeight="1">
      <c r="A128" s="12"/>
      <c r="B128" s="150"/>
      <c r="C128" s="12"/>
      <c r="D128" s="151" t="s">
        <v>75</v>
      </c>
      <c r="E128" s="152" t="s">
        <v>117</v>
      </c>
      <c r="F128" s="152" t="s">
        <v>118</v>
      </c>
      <c r="G128" s="12"/>
      <c r="H128" s="12"/>
      <c r="I128" s="153"/>
      <c r="J128" s="154">
        <f>BK128</f>
        <v>0</v>
      </c>
      <c r="K128" s="12"/>
      <c r="L128" s="150"/>
      <c r="M128" s="155"/>
      <c r="N128" s="156"/>
      <c r="O128" s="156"/>
      <c r="P128" s="157">
        <f>P129+P132+P144</f>
        <v>0</v>
      </c>
      <c r="Q128" s="156"/>
      <c r="R128" s="157">
        <f>R129+R132+R144</f>
        <v>0.011033599999999999</v>
      </c>
      <c r="S128" s="156"/>
      <c r="T128" s="158">
        <f>T129+T132+T144</f>
        <v>0.0082751999999999999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1" t="s">
        <v>81</v>
      </c>
      <c r="AT128" s="159" t="s">
        <v>75</v>
      </c>
      <c r="AU128" s="159" t="s">
        <v>76</v>
      </c>
      <c r="AY128" s="151" t="s">
        <v>119</v>
      </c>
      <c r="BK128" s="160">
        <f>BK129+BK132+BK144</f>
        <v>0</v>
      </c>
    </row>
    <row r="129" s="12" customFormat="1" ht="22.8" customHeight="1">
      <c r="A129" s="12"/>
      <c r="B129" s="150"/>
      <c r="C129" s="12"/>
      <c r="D129" s="151" t="s">
        <v>75</v>
      </c>
      <c r="E129" s="161" t="s">
        <v>120</v>
      </c>
      <c r="F129" s="161" t="s">
        <v>121</v>
      </c>
      <c r="G129" s="12"/>
      <c r="H129" s="12"/>
      <c r="I129" s="153"/>
      <c r="J129" s="162">
        <f>BK129</f>
        <v>0</v>
      </c>
      <c r="K129" s="12"/>
      <c r="L129" s="150"/>
      <c r="M129" s="155"/>
      <c r="N129" s="156"/>
      <c r="O129" s="156"/>
      <c r="P129" s="157">
        <f>SUM(P130:P131)</f>
        <v>0</v>
      </c>
      <c r="Q129" s="156"/>
      <c r="R129" s="157">
        <f>SUM(R130:R131)</f>
        <v>0.0055167999999999997</v>
      </c>
      <c r="S129" s="156"/>
      <c r="T129" s="158">
        <f>SUM(T130:T131)</f>
        <v>0.0082751999999999999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1" t="s">
        <v>81</v>
      </c>
      <c r="AT129" s="159" t="s">
        <v>75</v>
      </c>
      <c r="AU129" s="159" t="s">
        <v>81</v>
      </c>
      <c r="AY129" s="151" t="s">
        <v>119</v>
      </c>
      <c r="BK129" s="160">
        <f>SUM(BK130:BK131)</f>
        <v>0</v>
      </c>
    </row>
    <row r="130" s="2" customFormat="1" ht="14.4" customHeight="1">
      <c r="A130" s="35"/>
      <c r="B130" s="163"/>
      <c r="C130" s="164" t="s">
        <v>81</v>
      </c>
      <c r="D130" s="164" t="s">
        <v>122</v>
      </c>
      <c r="E130" s="165" t="s">
        <v>123</v>
      </c>
      <c r="F130" s="166" t="s">
        <v>124</v>
      </c>
      <c r="G130" s="167" t="s">
        <v>125</v>
      </c>
      <c r="H130" s="168">
        <v>137.91999999999999</v>
      </c>
      <c r="I130" s="169"/>
      <c r="J130" s="170">
        <f>ROUND(I130*H130,2)</f>
        <v>0</v>
      </c>
      <c r="K130" s="171"/>
      <c r="L130" s="36"/>
      <c r="M130" s="172" t="s">
        <v>1</v>
      </c>
      <c r="N130" s="173" t="s">
        <v>42</v>
      </c>
      <c r="O130" s="74"/>
      <c r="P130" s="174">
        <f>O130*H130</f>
        <v>0</v>
      </c>
      <c r="Q130" s="174">
        <v>4.0000000000000003E-05</v>
      </c>
      <c r="R130" s="174">
        <f>Q130*H130</f>
        <v>0.0055167999999999997</v>
      </c>
      <c r="S130" s="174">
        <v>6.0000000000000002E-05</v>
      </c>
      <c r="T130" s="175">
        <f>S130*H130</f>
        <v>0.0082751999999999999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76" t="s">
        <v>126</v>
      </c>
      <c r="AT130" s="176" t="s">
        <v>122</v>
      </c>
      <c r="AU130" s="176" t="s">
        <v>127</v>
      </c>
      <c r="AY130" s="16" t="s">
        <v>119</v>
      </c>
      <c r="BE130" s="177">
        <f>IF(N130="základní",J130,0)</f>
        <v>0</v>
      </c>
      <c r="BF130" s="177">
        <f>IF(N130="snížená",J130,0)</f>
        <v>0</v>
      </c>
      <c r="BG130" s="177">
        <f>IF(N130="zákl. přenesená",J130,0)</f>
        <v>0</v>
      </c>
      <c r="BH130" s="177">
        <f>IF(N130="sníž. přenesená",J130,0)</f>
        <v>0</v>
      </c>
      <c r="BI130" s="177">
        <f>IF(N130="nulová",J130,0)</f>
        <v>0</v>
      </c>
      <c r="BJ130" s="16" t="s">
        <v>127</v>
      </c>
      <c r="BK130" s="177">
        <f>ROUND(I130*H130,2)</f>
        <v>0</v>
      </c>
      <c r="BL130" s="16" t="s">
        <v>126</v>
      </c>
      <c r="BM130" s="176" t="s">
        <v>128</v>
      </c>
    </row>
    <row r="131" s="13" customFormat="1">
      <c r="A131" s="13"/>
      <c r="B131" s="178"/>
      <c r="C131" s="13"/>
      <c r="D131" s="179" t="s">
        <v>129</v>
      </c>
      <c r="E131" s="180" t="s">
        <v>1</v>
      </c>
      <c r="F131" s="181" t="s">
        <v>130</v>
      </c>
      <c r="G131" s="13"/>
      <c r="H131" s="182">
        <v>137.91999999999999</v>
      </c>
      <c r="I131" s="183"/>
      <c r="J131" s="13"/>
      <c r="K131" s="13"/>
      <c r="L131" s="178"/>
      <c r="M131" s="184"/>
      <c r="N131" s="185"/>
      <c r="O131" s="185"/>
      <c r="P131" s="185"/>
      <c r="Q131" s="185"/>
      <c r="R131" s="185"/>
      <c r="S131" s="185"/>
      <c r="T131" s="18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80" t="s">
        <v>129</v>
      </c>
      <c r="AU131" s="180" t="s">
        <v>127</v>
      </c>
      <c r="AV131" s="13" t="s">
        <v>127</v>
      </c>
      <c r="AW131" s="13" t="s">
        <v>32</v>
      </c>
      <c r="AX131" s="13" t="s">
        <v>81</v>
      </c>
      <c r="AY131" s="180" t="s">
        <v>119</v>
      </c>
    </row>
    <row r="132" s="12" customFormat="1" ht="22.8" customHeight="1">
      <c r="A132" s="12"/>
      <c r="B132" s="150"/>
      <c r="C132" s="12"/>
      <c r="D132" s="151" t="s">
        <v>75</v>
      </c>
      <c r="E132" s="161" t="s">
        <v>131</v>
      </c>
      <c r="F132" s="161" t="s">
        <v>132</v>
      </c>
      <c r="G132" s="12"/>
      <c r="H132" s="12"/>
      <c r="I132" s="153"/>
      <c r="J132" s="162">
        <f>BK132</f>
        <v>0</v>
      </c>
      <c r="K132" s="12"/>
      <c r="L132" s="150"/>
      <c r="M132" s="155"/>
      <c r="N132" s="156"/>
      <c r="O132" s="156"/>
      <c r="P132" s="157">
        <f>SUM(P133:P143)</f>
        <v>0</v>
      </c>
      <c r="Q132" s="156"/>
      <c r="R132" s="157">
        <f>SUM(R133:R143)</f>
        <v>0.0055167999999999997</v>
      </c>
      <c r="S132" s="156"/>
      <c r="T132" s="158">
        <f>SUM(T133:T143)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1" t="s">
        <v>81</v>
      </c>
      <c r="AT132" s="159" t="s">
        <v>75</v>
      </c>
      <c r="AU132" s="159" t="s">
        <v>81</v>
      </c>
      <c r="AY132" s="151" t="s">
        <v>119</v>
      </c>
      <c r="BK132" s="160">
        <f>SUM(BK133:BK143)</f>
        <v>0</v>
      </c>
    </row>
    <row r="133" s="2" customFormat="1" ht="19.8" customHeight="1">
      <c r="A133" s="35"/>
      <c r="B133" s="163"/>
      <c r="C133" s="164" t="s">
        <v>127</v>
      </c>
      <c r="D133" s="164" t="s">
        <v>122</v>
      </c>
      <c r="E133" s="165" t="s">
        <v>133</v>
      </c>
      <c r="F133" s="166" t="s">
        <v>134</v>
      </c>
      <c r="G133" s="167" t="s">
        <v>125</v>
      </c>
      <c r="H133" s="168">
        <v>432</v>
      </c>
      <c r="I133" s="169"/>
      <c r="J133" s="170">
        <f>ROUND(I133*H133,2)</f>
        <v>0</v>
      </c>
      <c r="K133" s="171"/>
      <c r="L133" s="36"/>
      <c r="M133" s="172" t="s">
        <v>1</v>
      </c>
      <c r="N133" s="173" t="s">
        <v>42</v>
      </c>
      <c r="O133" s="74"/>
      <c r="P133" s="174">
        <f>O133*H133</f>
        <v>0</v>
      </c>
      <c r="Q133" s="174">
        <v>0</v>
      </c>
      <c r="R133" s="174">
        <f>Q133*H133</f>
        <v>0</v>
      </c>
      <c r="S133" s="174">
        <v>0</v>
      </c>
      <c r="T133" s="175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76" t="s">
        <v>126</v>
      </c>
      <c r="AT133" s="176" t="s">
        <v>122</v>
      </c>
      <c r="AU133" s="176" t="s">
        <v>127</v>
      </c>
      <c r="AY133" s="16" t="s">
        <v>119</v>
      </c>
      <c r="BE133" s="177">
        <f>IF(N133="základní",J133,0)</f>
        <v>0</v>
      </c>
      <c r="BF133" s="177">
        <f>IF(N133="snížená",J133,0)</f>
        <v>0</v>
      </c>
      <c r="BG133" s="177">
        <f>IF(N133="zákl. přenesená",J133,0)</f>
        <v>0</v>
      </c>
      <c r="BH133" s="177">
        <f>IF(N133="sníž. přenesená",J133,0)</f>
        <v>0</v>
      </c>
      <c r="BI133" s="177">
        <f>IF(N133="nulová",J133,0)</f>
        <v>0</v>
      </c>
      <c r="BJ133" s="16" t="s">
        <v>127</v>
      </c>
      <c r="BK133" s="177">
        <f>ROUND(I133*H133,2)</f>
        <v>0</v>
      </c>
      <c r="BL133" s="16" t="s">
        <v>126</v>
      </c>
      <c r="BM133" s="176" t="s">
        <v>135</v>
      </c>
    </row>
    <row r="134" s="13" customFormat="1">
      <c r="A134" s="13"/>
      <c r="B134" s="178"/>
      <c r="C134" s="13"/>
      <c r="D134" s="179" t="s">
        <v>129</v>
      </c>
      <c r="E134" s="180" t="s">
        <v>1</v>
      </c>
      <c r="F134" s="181" t="s">
        <v>136</v>
      </c>
      <c r="G134" s="13"/>
      <c r="H134" s="182">
        <v>432</v>
      </c>
      <c r="I134" s="183"/>
      <c r="J134" s="13"/>
      <c r="K134" s="13"/>
      <c r="L134" s="178"/>
      <c r="M134" s="184"/>
      <c r="N134" s="185"/>
      <c r="O134" s="185"/>
      <c r="P134" s="185"/>
      <c r="Q134" s="185"/>
      <c r="R134" s="185"/>
      <c r="S134" s="185"/>
      <c r="T134" s="18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0" t="s">
        <v>129</v>
      </c>
      <c r="AU134" s="180" t="s">
        <v>127</v>
      </c>
      <c r="AV134" s="13" t="s">
        <v>127</v>
      </c>
      <c r="AW134" s="13" t="s">
        <v>32</v>
      </c>
      <c r="AX134" s="13" t="s">
        <v>81</v>
      </c>
      <c r="AY134" s="180" t="s">
        <v>119</v>
      </c>
    </row>
    <row r="135" s="2" customFormat="1" ht="22.2" customHeight="1">
      <c r="A135" s="35"/>
      <c r="B135" s="163"/>
      <c r="C135" s="164" t="s">
        <v>137</v>
      </c>
      <c r="D135" s="164" t="s">
        <v>122</v>
      </c>
      <c r="E135" s="165" t="s">
        <v>138</v>
      </c>
      <c r="F135" s="166" t="s">
        <v>139</v>
      </c>
      <c r="G135" s="167" t="s">
        <v>125</v>
      </c>
      <c r="H135" s="168">
        <v>25920</v>
      </c>
      <c r="I135" s="169"/>
      <c r="J135" s="170">
        <f>ROUND(I135*H135,2)</f>
        <v>0</v>
      </c>
      <c r="K135" s="171"/>
      <c r="L135" s="36"/>
      <c r="M135" s="172" t="s">
        <v>1</v>
      </c>
      <c r="N135" s="173" t="s">
        <v>42</v>
      </c>
      <c r="O135" s="74"/>
      <c r="P135" s="174">
        <f>O135*H135</f>
        <v>0</v>
      </c>
      <c r="Q135" s="174">
        <v>0</v>
      </c>
      <c r="R135" s="174">
        <f>Q135*H135</f>
        <v>0</v>
      </c>
      <c r="S135" s="174">
        <v>0</v>
      </c>
      <c r="T135" s="175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76" t="s">
        <v>126</v>
      </c>
      <c r="AT135" s="176" t="s">
        <v>122</v>
      </c>
      <c r="AU135" s="176" t="s">
        <v>127</v>
      </c>
      <c r="AY135" s="16" t="s">
        <v>119</v>
      </c>
      <c r="BE135" s="177">
        <f>IF(N135="základní",J135,0)</f>
        <v>0</v>
      </c>
      <c r="BF135" s="177">
        <f>IF(N135="snížená",J135,0)</f>
        <v>0</v>
      </c>
      <c r="BG135" s="177">
        <f>IF(N135="zákl. přenesená",J135,0)</f>
        <v>0</v>
      </c>
      <c r="BH135" s="177">
        <f>IF(N135="sníž. přenesená",J135,0)</f>
        <v>0</v>
      </c>
      <c r="BI135" s="177">
        <f>IF(N135="nulová",J135,0)</f>
        <v>0</v>
      </c>
      <c r="BJ135" s="16" t="s">
        <v>127</v>
      </c>
      <c r="BK135" s="177">
        <f>ROUND(I135*H135,2)</f>
        <v>0</v>
      </c>
      <c r="BL135" s="16" t="s">
        <v>126</v>
      </c>
      <c r="BM135" s="176" t="s">
        <v>140</v>
      </c>
    </row>
    <row r="136" s="13" customFormat="1">
      <c r="A136" s="13"/>
      <c r="B136" s="178"/>
      <c r="C136" s="13"/>
      <c r="D136" s="179" t="s">
        <v>129</v>
      </c>
      <c r="E136" s="180" t="s">
        <v>1</v>
      </c>
      <c r="F136" s="181" t="s">
        <v>141</v>
      </c>
      <c r="G136" s="13"/>
      <c r="H136" s="182">
        <v>25920</v>
      </c>
      <c r="I136" s="183"/>
      <c r="J136" s="13"/>
      <c r="K136" s="13"/>
      <c r="L136" s="178"/>
      <c r="M136" s="184"/>
      <c r="N136" s="185"/>
      <c r="O136" s="185"/>
      <c r="P136" s="185"/>
      <c r="Q136" s="185"/>
      <c r="R136" s="185"/>
      <c r="S136" s="185"/>
      <c r="T136" s="18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0" t="s">
        <v>129</v>
      </c>
      <c r="AU136" s="180" t="s">
        <v>127</v>
      </c>
      <c r="AV136" s="13" t="s">
        <v>127</v>
      </c>
      <c r="AW136" s="13" t="s">
        <v>32</v>
      </c>
      <c r="AX136" s="13" t="s">
        <v>81</v>
      </c>
      <c r="AY136" s="180" t="s">
        <v>119</v>
      </c>
    </row>
    <row r="137" s="2" customFormat="1" ht="22.2" customHeight="1">
      <c r="A137" s="35"/>
      <c r="B137" s="163"/>
      <c r="C137" s="164" t="s">
        <v>126</v>
      </c>
      <c r="D137" s="164" t="s">
        <v>122</v>
      </c>
      <c r="E137" s="165" t="s">
        <v>142</v>
      </c>
      <c r="F137" s="166" t="s">
        <v>143</v>
      </c>
      <c r="G137" s="167" t="s">
        <v>125</v>
      </c>
      <c r="H137" s="168">
        <v>432</v>
      </c>
      <c r="I137" s="169"/>
      <c r="J137" s="170">
        <f>ROUND(I137*H137,2)</f>
        <v>0</v>
      </c>
      <c r="K137" s="171"/>
      <c r="L137" s="36"/>
      <c r="M137" s="172" t="s">
        <v>1</v>
      </c>
      <c r="N137" s="173" t="s">
        <v>42</v>
      </c>
      <c r="O137" s="74"/>
      <c r="P137" s="174">
        <f>O137*H137</f>
        <v>0</v>
      </c>
      <c r="Q137" s="174">
        <v>0</v>
      </c>
      <c r="R137" s="174">
        <f>Q137*H137</f>
        <v>0</v>
      </c>
      <c r="S137" s="174">
        <v>0</v>
      </c>
      <c r="T137" s="175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76" t="s">
        <v>126</v>
      </c>
      <c r="AT137" s="176" t="s">
        <v>122</v>
      </c>
      <c r="AU137" s="176" t="s">
        <v>127</v>
      </c>
      <c r="AY137" s="16" t="s">
        <v>119</v>
      </c>
      <c r="BE137" s="177">
        <f>IF(N137="základní",J137,0)</f>
        <v>0</v>
      </c>
      <c r="BF137" s="177">
        <f>IF(N137="snížená",J137,0)</f>
        <v>0</v>
      </c>
      <c r="BG137" s="177">
        <f>IF(N137="zákl. přenesená",J137,0)</f>
        <v>0</v>
      </c>
      <c r="BH137" s="177">
        <f>IF(N137="sníž. přenesená",J137,0)</f>
        <v>0</v>
      </c>
      <c r="BI137" s="177">
        <f>IF(N137="nulová",J137,0)</f>
        <v>0</v>
      </c>
      <c r="BJ137" s="16" t="s">
        <v>127</v>
      </c>
      <c r="BK137" s="177">
        <f>ROUND(I137*H137,2)</f>
        <v>0</v>
      </c>
      <c r="BL137" s="16" t="s">
        <v>126</v>
      </c>
      <c r="BM137" s="176" t="s">
        <v>144</v>
      </c>
    </row>
    <row r="138" s="2" customFormat="1" ht="14.4" customHeight="1">
      <c r="A138" s="35"/>
      <c r="B138" s="163"/>
      <c r="C138" s="164" t="s">
        <v>145</v>
      </c>
      <c r="D138" s="164" t="s">
        <v>122</v>
      </c>
      <c r="E138" s="165" t="s">
        <v>146</v>
      </c>
      <c r="F138" s="166" t="s">
        <v>147</v>
      </c>
      <c r="G138" s="167" t="s">
        <v>125</v>
      </c>
      <c r="H138" s="168">
        <v>432</v>
      </c>
      <c r="I138" s="169"/>
      <c r="J138" s="170">
        <f>ROUND(I138*H138,2)</f>
        <v>0</v>
      </c>
      <c r="K138" s="171"/>
      <c r="L138" s="36"/>
      <c r="M138" s="172" t="s">
        <v>1</v>
      </c>
      <c r="N138" s="173" t="s">
        <v>42</v>
      </c>
      <c r="O138" s="74"/>
      <c r="P138" s="174">
        <f>O138*H138</f>
        <v>0</v>
      </c>
      <c r="Q138" s="174">
        <v>0</v>
      </c>
      <c r="R138" s="174">
        <f>Q138*H138</f>
        <v>0</v>
      </c>
      <c r="S138" s="174">
        <v>0</v>
      </c>
      <c r="T138" s="175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76" t="s">
        <v>126</v>
      </c>
      <c r="AT138" s="176" t="s">
        <v>122</v>
      </c>
      <c r="AU138" s="176" t="s">
        <v>127</v>
      </c>
      <c r="AY138" s="16" t="s">
        <v>119</v>
      </c>
      <c r="BE138" s="177">
        <f>IF(N138="základní",J138,0)</f>
        <v>0</v>
      </c>
      <c r="BF138" s="177">
        <f>IF(N138="snížená",J138,0)</f>
        <v>0</v>
      </c>
      <c r="BG138" s="177">
        <f>IF(N138="zákl. přenesená",J138,0)</f>
        <v>0</v>
      </c>
      <c r="BH138" s="177">
        <f>IF(N138="sníž. přenesená",J138,0)</f>
        <v>0</v>
      </c>
      <c r="BI138" s="177">
        <f>IF(N138="nulová",J138,0)</f>
        <v>0</v>
      </c>
      <c r="BJ138" s="16" t="s">
        <v>127</v>
      </c>
      <c r="BK138" s="177">
        <f>ROUND(I138*H138,2)</f>
        <v>0</v>
      </c>
      <c r="BL138" s="16" t="s">
        <v>126</v>
      </c>
      <c r="BM138" s="176" t="s">
        <v>148</v>
      </c>
    </row>
    <row r="139" s="2" customFormat="1" ht="14.4" customHeight="1">
      <c r="A139" s="35"/>
      <c r="B139" s="163"/>
      <c r="C139" s="164" t="s">
        <v>120</v>
      </c>
      <c r="D139" s="164" t="s">
        <v>122</v>
      </c>
      <c r="E139" s="165" t="s">
        <v>149</v>
      </c>
      <c r="F139" s="166" t="s">
        <v>150</v>
      </c>
      <c r="G139" s="167" t="s">
        <v>125</v>
      </c>
      <c r="H139" s="168">
        <v>25920</v>
      </c>
      <c r="I139" s="169"/>
      <c r="J139" s="170">
        <f>ROUND(I139*H139,2)</f>
        <v>0</v>
      </c>
      <c r="K139" s="171"/>
      <c r="L139" s="36"/>
      <c r="M139" s="172" t="s">
        <v>1</v>
      </c>
      <c r="N139" s="173" t="s">
        <v>42</v>
      </c>
      <c r="O139" s="74"/>
      <c r="P139" s="174">
        <f>O139*H139</f>
        <v>0</v>
      </c>
      <c r="Q139" s="174">
        <v>0</v>
      </c>
      <c r="R139" s="174">
        <f>Q139*H139</f>
        <v>0</v>
      </c>
      <c r="S139" s="174">
        <v>0</v>
      </c>
      <c r="T139" s="175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76" t="s">
        <v>126</v>
      </c>
      <c r="AT139" s="176" t="s">
        <v>122</v>
      </c>
      <c r="AU139" s="176" t="s">
        <v>127</v>
      </c>
      <c r="AY139" s="16" t="s">
        <v>119</v>
      </c>
      <c r="BE139" s="177">
        <f>IF(N139="základní",J139,0)</f>
        <v>0</v>
      </c>
      <c r="BF139" s="177">
        <f>IF(N139="snížená",J139,0)</f>
        <v>0</v>
      </c>
      <c r="BG139" s="177">
        <f>IF(N139="zákl. přenesená",J139,0)</f>
        <v>0</v>
      </c>
      <c r="BH139" s="177">
        <f>IF(N139="sníž. přenesená",J139,0)</f>
        <v>0</v>
      </c>
      <c r="BI139" s="177">
        <f>IF(N139="nulová",J139,0)</f>
        <v>0</v>
      </c>
      <c r="BJ139" s="16" t="s">
        <v>127</v>
      </c>
      <c r="BK139" s="177">
        <f>ROUND(I139*H139,2)</f>
        <v>0</v>
      </c>
      <c r="BL139" s="16" t="s">
        <v>126</v>
      </c>
      <c r="BM139" s="176" t="s">
        <v>151</v>
      </c>
    </row>
    <row r="140" s="13" customFormat="1">
      <c r="A140" s="13"/>
      <c r="B140" s="178"/>
      <c r="C140" s="13"/>
      <c r="D140" s="179" t="s">
        <v>129</v>
      </c>
      <c r="E140" s="180" t="s">
        <v>1</v>
      </c>
      <c r="F140" s="181" t="s">
        <v>141</v>
      </c>
      <c r="G140" s="13"/>
      <c r="H140" s="182">
        <v>25920</v>
      </c>
      <c r="I140" s="183"/>
      <c r="J140" s="13"/>
      <c r="K140" s="13"/>
      <c r="L140" s="178"/>
      <c r="M140" s="184"/>
      <c r="N140" s="185"/>
      <c r="O140" s="185"/>
      <c r="P140" s="185"/>
      <c r="Q140" s="185"/>
      <c r="R140" s="185"/>
      <c r="S140" s="185"/>
      <c r="T140" s="18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0" t="s">
        <v>129</v>
      </c>
      <c r="AU140" s="180" t="s">
        <v>127</v>
      </c>
      <c r="AV140" s="13" t="s">
        <v>127</v>
      </c>
      <c r="AW140" s="13" t="s">
        <v>32</v>
      </c>
      <c r="AX140" s="13" t="s">
        <v>81</v>
      </c>
      <c r="AY140" s="180" t="s">
        <v>119</v>
      </c>
    </row>
    <row r="141" s="2" customFormat="1" ht="14.4" customHeight="1">
      <c r="A141" s="35"/>
      <c r="B141" s="163"/>
      <c r="C141" s="164" t="s">
        <v>152</v>
      </c>
      <c r="D141" s="164" t="s">
        <v>122</v>
      </c>
      <c r="E141" s="165" t="s">
        <v>153</v>
      </c>
      <c r="F141" s="166" t="s">
        <v>154</v>
      </c>
      <c r="G141" s="167" t="s">
        <v>125</v>
      </c>
      <c r="H141" s="168">
        <v>432</v>
      </c>
      <c r="I141" s="169"/>
      <c r="J141" s="170">
        <f>ROUND(I141*H141,2)</f>
        <v>0</v>
      </c>
      <c r="K141" s="171"/>
      <c r="L141" s="36"/>
      <c r="M141" s="172" t="s">
        <v>1</v>
      </c>
      <c r="N141" s="173" t="s">
        <v>42</v>
      </c>
      <c r="O141" s="74"/>
      <c r="P141" s="174">
        <f>O141*H141</f>
        <v>0</v>
      </c>
      <c r="Q141" s="174">
        <v>0</v>
      </c>
      <c r="R141" s="174">
        <f>Q141*H141</f>
        <v>0</v>
      </c>
      <c r="S141" s="174">
        <v>0</v>
      </c>
      <c r="T141" s="175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76" t="s">
        <v>126</v>
      </c>
      <c r="AT141" s="176" t="s">
        <v>122</v>
      </c>
      <c r="AU141" s="176" t="s">
        <v>127</v>
      </c>
      <c r="AY141" s="16" t="s">
        <v>119</v>
      </c>
      <c r="BE141" s="177">
        <f>IF(N141="základní",J141,0)</f>
        <v>0</v>
      </c>
      <c r="BF141" s="177">
        <f>IF(N141="snížená",J141,0)</f>
        <v>0</v>
      </c>
      <c r="BG141" s="177">
        <f>IF(N141="zákl. přenesená",J141,0)</f>
        <v>0</v>
      </c>
      <c r="BH141" s="177">
        <f>IF(N141="sníž. přenesená",J141,0)</f>
        <v>0</v>
      </c>
      <c r="BI141" s="177">
        <f>IF(N141="nulová",J141,0)</f>
        <v>0</v>
      </c>
      <c r="BJ141" s="16" t="s">
        <v>127</v>
      </c>
      <c r="BK141" s="177">
        <f>ROUND(I141*H141,2)</f>
        <v>0</v>
      </c>
      <c r="BL141" s="16" t="s">
        <v>126</v>
      </c>
      <c r="BM141" s="176" t="s">
        <v>155</v>
      </c>
    </row>
    <row r="142" s="2" customFormat="1" ht="14.4" customHeight="1">
      <c r="A142" s="35"/>
      <c r="B142" s="163"/>
      <c r="C142" s="164" t="s">
        <v>156</v>
      </c>
      <c r="D142" s="164" t="s">
        <v>122</v>
      </c>
      <c r="E142" s="165" t="s">
        <v>157</v>
      </c>
      <c r="F142" s="166" t="s">
        <v>158</v>
      </c>
      <c r="G142" s="167" t="s">
        <v>125</v>
      </c>
      <c r="H142" s="168">
        <v>137.91999999999999</v>
      </c>
      <c r="I142" s="169"/>
      <c r="J142" s="170">
        <f>ROUND(I142*H142,2)</f>
        <v>0</v>
      </c>
      <c r="K142" s="171"/>
      <c r="L142" s="36"/>
      <c r="M142" s="172" t="s">
        <v>1</v>
      </c>
      <c r="N142" s="173" t="s">
        <v>42</v>
      </c>
      <c r="O142" s="74"/>
      <c r="P142" s="174">
        <f>O142*H142</f>
        <v>0</v>
      </c>
      <c r="Q142" s="174">
        <v>4.0000000000000003E-05</v>
      </c>
      <c r="R142" s="174">
        <f>Q142*H142</f>
        <v>0.0055167999999999997</v>
      </c>
      <c r="S142" s="174">
        <v>0</v>
      </c>
      <c r="T142" s="175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76" t="s">
        <v>126</v>
      </c>
      <c r="AT142" s="176" t="s">
        <v>122</v>
      </c>
      <c r="AU142" s="176" t="s">
        <v>127</v>
      </c>
      <c r="AY142" s="16" t="s">
        <v>119</v>
      </c>
      <c r="BE142" s="177">
        <f>IF(N142="základní",J142,0)</f>
        <v>0</v>
      </c>
      <c r="BF142" s="177">
        <f>IF(N142="snížená",J142,0)</f>
        <v>0</v>
      </c>
      <c r="BG142" s="177">
        <f>IF(N142="zákl. přenesená",J142,0)</f>
        <v>0</v>
      </c>
      <c r="BH142" s="177">
        <f>IF(N142="sníž. přenesená",J142,0)</f>
        <v>0</v>
      </c>
      <c r="BI142" s="177">
        <f>IF(N142="nulová",J142,0)</f>
        <v>0</v>
      </c>
      <c r="BJ142" s="16" t="s">
        <v>127</v>
      </c>
      <c r="BK142" s="177">
        <f>ROUND(I142*H142,2)</f>
        <v>0</v>
      </c>
      <c r="BL142" s="16" t="s">
        <v>126</v>
      </c>
      <c r="BM142" s="176" t="s">
        <v>159</v>
      </c>
    </row>
    <row r="143" s="13" customFormat="1">
      <c r="A143" s="13"/>
      <c r="B143" s="178"/>
      <c r="C143" s="13"/>
      <c r="D143" s="179" t="s">
        <v>129</v>
      </c>
      <c r="E143" s="180" t="s">
        <v>1</v>
      </c>
      <c r="F143" s="181" t="s">
        <v>130</v>
      </c>
      <c r="G143" s="13"/>
      <c r="H143" s="182">
        <v>137.91999999999999</v>
      </c>
      <c r="I143" s="183"/>
      <c r="J143" s="13"/>
      <c r="K143" s="13"/>
      <c r="L143" s="178"/>
      <c r="M143" s="184"/>
      <c r="N143" s="185"/>
      <c r="O143" s="185"/>
      <c r="P143" s="185"/>
      <c r="Q143" s="185"/>
      <c r="R143" s="185"/>
      <c r="S143" s="185"/>
      <c r="T143" s="18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0" t="s">
        <v>129</v>
      </c>
      <c r="AU143" s="180" t="s">
        <v>127</v>
      </c>
      <c r="AV143" s="13" t="s">
        <v>127</v>
      </c>
      <c r="AW143" s="13" t="s">
        <v>32</v>
      </c>
      <c r="AX143" s="13" t="s">
        <v>81</v>
      </c>
      <c r="AY143" s="180" t="s">
        <v>119</v>
      </c>
    </row>
    <row r="144" s="12" customFormat="1" ht="22.8" customHeight="1">
      <c r="A144" s="12"/>
      <c r="B144" s="150"/>
      <c r="C144" s="12"/>
      <c r="D144" s="151" t="s">
        <v>75</v>
      </c>
      <c r="E144" s="161" t="s">
        <v>160</v>
      </c>
      <c r="F144" s="161" t="s">
        <v>161</v>
      </c>
      <c r="G144" s="12"/>
      <c r="H144" s="12"/>
      <c r="I144" s="153"/>
      <c r="J144" s="162">
        <f>BK144</f>
        <v>0</v>
      </c>
      <c r="K144" s="12"/>
      <c r="L144" s="150"/>
      <c r="M144" s="155"/>
      <c r="N144" s="156"/>
      <c r="O144" s="156"/>
      <c r="P144" s="157">
        <f>P145</f>
        <v>0</v>
      </c>
      <c r="Q144" s="156"/>
      <c r="R144" s="157">
        <f>R145</f>
        <v>0</v>
      </c>
      <c r="S144" s="156"/>
      <c r="T144" s="158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51" t="s">
        <v>81</v>
      </c>
      <c r="AT144" s="159" t="s">
        <v>75</v>
      </c>
      <c r="AU144" s="159" t="s">
        <v>81</v>
      </c>
      <c r="AY144" s="151" t="s">
        <v>119</v>
      </c>
      <c r="BK144" s="160">
        <f>BK145</f>
        <v>0</v>
      </c>
    </row>
    <row r="145" s="2" customFormat="1" ht="14.4" customHeight="1">
      <c r="A145" s="35"/>
      <c r="B145" s="163"/>
      <c r="C145" s="164" t="s">
        <v>131</v>
      </c>
      <c r="D145" s="164" t="s">
        <v>122</v>
      </c>
      <c r="E145" s="165" t="s">
        <v>162</v>
      </c>
      <c r="F145" s="166" t="s">
        <v>163</v>
      </c>
      <c r="G145" s="167" t="s">
        <v>164</v>
      </c>
      <c r="H145" s="168">
        <v>0.010999999999999999</v>
      </c>
      <c r="I145" s="169"/>
      <c r="J145" s="170">
        <f>ROUND(I145*H145,2)</f>
        <v>0</v>
      </c>
      <c r="K145" s="171"/>
      <c r="L145" s="36"/>
      <c r="M145" s="172" t="s">
        <v>1</v>
      </c>
      <c r="N145" s="173" t="s">
        <v>42</v>
      </c>
      <c r="O145" s="74"/>
      <c r="P145" s="174">
        <f>O145*H145</f>
        <v>0</v>
      </c>
      <c r="Q145" s="174">
        <v>0</v>
      </c>
      <c r="R145" s="174">
        <f>Q145*H145</f>
        <v>0</v>
      </c>
      <c r="S145" s="174">
        <v>0</v>
      </c>
      <c r="T145" s="175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76" t="s">
        <v>126</v>
      </c>
      <c r="AT145" s="176" t="s">
        <v>122</v>
      </c>
      <c r="AU145" s="176" t="s">
        <v>127</v>
      </c>
      <c r="AY145" s="16" t="s">
        <v>119</v>
      </c>
      <c r="BE145" s="177">
        <f>IF(N145="základní",J145,0)</f>
        <v>0</v>
      </c>
      <c r="BF145" s="177">
        <f>IF(N145="snížená",J145,0)</f>
        <v>0</v>
      </c>
      <c r="BG145" s="177">
        <f>IF(N145="zákl. přenesená",J145,0)</f>
        <v>0</v>
      </c>
      <c r="BH145" s="177">
        <f>IF(N145="sníž. přenesená",J145,0)</f>
        <v>0</v>
      </c>
      <c r="BI145" s="177">
        <f>IF(N145="nulová",J145,0)</f>
        <v>0</v>
      </c>
      <c r="BJ145" s="16" t="s">
        <v>127</v>
      </c>
      <c r="BK145" s="177">
        <f>ROUND(I145*H145,2)</f>
        <v>0</v>
      </c>
      <c r="BL145" s="16" t="s">
        <v>126</v>
      </c>
      <c r="BM145" s="176" t="s">
        <v>165</v>
      </c>
    </row>
    <row r="146" s="12" customFormat="1" ht="25.92" customHeight="1">
      <c r="A146" s="12"/>
      <c r="B146" s="150"/>
      <c r="C146" s="12"/>
      <c r="D146" s="151" t="s">
        <v>75</v>
      </c>
      <c r="E146" s="152" t="s">
        <v>166</v>
      </c>
      <c r="F146" s="152" t="s">
        <v>167</v>
      </c>
      <c r="G146" s="12"/>
      <c r="H146" s="12"/>
      <c r="I146" s="153"/>
      <c r="J146" s="154">
        <f>BK146</f>
        <v>0</v>
      </c>
      <c r="K146" s="12"/>
      <c r="L146" s="150"/>
      <c r="M146" s="155"/>
      <c r="N146" s="156"/>
      <c r="O146" s="156"/>
      <c r="P146" s="157">
        <f>P147+P153+P161+P167+P172+P178</f>
        <v>0</v>
      </c>
      <c r="Q146" s="156"/>
      <c r="R146" s="157">
        <f>R147+R153+R161+R167+R172+R178</f>
        <v>4.3265286600000001</v>
      </c>
      <c r="S146" s="156"/>
      <c r="T146" s="158">
        <f>T147+T153+T161+T167+T172+T178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1" t="s">
        <v>127</v>
      </c>
      <c r="AT146" s="159" t="s">
        <v>75</v>
      </c>
      <c r="AU146" s="159" t="s">
        <v>76</v>
      </c>
      <c r="AY146" s="151" t="s">
        <v>119</v>
      </c>
      <c r="BK146" s="160">
        <f>BK147+BK153+BK161+BK167+BK172+BK178</f>
        <v>0</v>
      </c>
    </row>
    <row r="147" s="12" customFormat="1" ht="22.8" customHeight="1">
      <c r="A147" s="12"/>
      <c r="B147" s="150"/>
      <c r="C147" s="12"/>
      <c r="D147" s="151" t="s">
        <v>75</v>
      </c>
      <c r="E147" s="161" t="s">
        <v>168</v>
      </c>
      <c r="F147" s="161" t="s">
        <v>169</v>
      </c>
      <c r="G147" s="12"/>
      <c r="H147" s="12"/>
      <c r="I147" s="153"/>
      <c r="J147" s="162">
        <f>BK147</f>
        <v>0</v>
      </c>
      <c r="K147" s="12"/>
      <c r="L147" s="150"/>
      <c r="M147" s="155"/>
      <c r="N147" s="156"/>
      <c r="O147" s="156"/>
      <c r="P147" s="157">
        <f>SUM(P148:P152)</f>
        <v>0</v>
      </c>
      <c r="Q147" s="156"/>
      <c r="R147" s="157">
        <f>SUM(R148:R152)</f>
        <v>0.15689729999999999</v>
      </c>
      <c r="S147" s="156"/>
      <c r="T147" s="158">
        <f>SUM(T148:T152)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1" t="s">
        <v>127</v>
      </c>
      <c r="AT147" s="159" t="s">
        <v>75</v>
      </c>
      <c r="AU147" s="159" t="s">
        <v>81</v>
      </c>
      <c r="AY147" s="151" t="s">
        <v>119</v>
      </c>
      <c r="BK147" s="160">
        <f>SUM(BK148:BK152)</f>
        <v>0</v>
      </c>
    </row>
    <row r="148" s="2" customFormat="1" ht="14.4" customHeight="1">
      <c r="A148" s="35"/>
      <c r="B148" s="163"/>
      <c r="C148" s="164" t="s">
        <v>170</v>
      </c>
      <c r="D148" s="164" t="s">
        <v>122</v>
      </c>
      <c r="E148" s="165" t="s">
        <v>171</v>
      </c>
      <c r="F148" s="166" t="s">
        <v>172</v>
      </c>
      <c r="G148" s="167" t="s">
        <v>125</v>
      </c>
      <c r="H148" s="168">
        <v>73.248000000000005</v>
      </c>
      <c r="I148" s="169"/>
      <c r="J148" s="170">
        <f>ROUND(I148*H148,2)</f>
        <v>0</v>
      </c>
      <c r="K148" s="171"/>
      <c r="L148" s="36"/>
      <c r="M148" s="172" t="s">
        <v>1</v>
      </c>
      <c r="N148" s="173" t="s">
        <v>42</v>
      </c>
      <c r="O148" s="74"/>
      <c r="P148" s="174">
        <f>O148*H148</f>
        <v>0</v>
      </c>
      <c r="Q148" s="174">
        <v>0</v>
      </c>
      <c r="R148" s="174">
        <f>Q148*H148</f>
        <v>0</v>
      </c>
      <c r="S148" s="174">
        <v>0</v>
      </c>
      <c r="T148" s="175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76" t="s">
        <v>173</v>
      </c>
      <c r="AT148" s="176" t="s">
        <v>122</v>
      </c>
      <c r="AU148" s="176" t="s">
        <v>127</v>
      </c>
      <c r="AY148" s="16" t="s">
        <v>119</v>
      </c>
      <c r="BE148" s="177">
        <f>IF(N148="základní",J148,0)</f>
        <v>0</v>
      </c>
      <c r="BF148" s="177">
        <f>IF(N148="snížená",J148,0)</f>
        <v>0</v>
      </c>
      <c r="BG148" s="177">
        <f>IF(N148="zákl. přenesená",J148,0)</f>
        <v>0</v>
      </c>
      <c r="BH148" s="177">
        <f>IF(N148="sníž. přenesená",J148,0)</f>
        <v>0</v>
      </c>
      <c r="BI148" s="177">
        <f>IF(N148="nulová",J148,0)</f>
        <v>0</v>
      </c>
      <c r="BJ148" s="16" t="s">
        <v>127</v>
      </c>
      <c r="BK148" s="177">
        <f>ROUND(I148*H148,2)</f>
        <v>0</v>
      </c>
      <c r="BL148" s="16" t="s">
        <v>173</v>
      </c>
      <c r="BM148" s="176" t="s">
        <v>174</v>
      </c>
    </row>
    <row r="149" s="13" customFormat="1">
      <c r="A149" s="13"/>
      <c r="B149" s="178"/>
      <c r="C149" s="13"/>
      <c r="D149" s="179" t="s">
        <v>129</v>
      </c>
      <c r="E149" s="180" t="s">
        <v>1</v>
      </c>
      <c r="F149" s="181" t="s">
        <v>175</v>
      </c>
      <c r="G149" s="13"/>
      <c r="H149" s="182">
        <v>73.248000000000005</v>
      </c>
      <c r="I149" s="183"/>
      <c r="J149" s="13"/>
      <c r="K149" s="13"/>
      <c r="L149" s="178"/>
      <c r="M149" s="184"/>
      <c r="N149" s="185"/>
      <c r="O149" s="185"/>
      <c r="P149" s="185"/>
      <c r="Q149" s="185"/>
      <c r="R149" s="185"/>
      <c r="S149" s="185"/>
      <c r="T149" s="18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80" t="s">
        <v>129</v>
      </c>
      <c r="AU149" s="180" t="s">
        <v>127</v>
      </c>
      <c r="AV149" s="13" t="s">
        <v>127</v>
      </c>
      <c r="AW149" s="13" t="s">
        <v>32</v>
      </c>
      <c r="AX149" s="13" t="s">
        <v>81</v>
      </c>
      <c r="AY149" s="180" t="s">
        <v>119</v>
      </c>
    </row>
    <row r="150" s="2" customFormat="1" ht="14.4" customHeight="1">
      <c r="A150" s="35"/>
      <c r="B150" s="163"/>
      <c r="C150" s="187" t="s">
        <v>176</v>
      </c>
      <c r="D150" s="187" t="s">
        <v>177</v>
      </c>
      <c r="E150" s="188" t="s">
        <v>178</v>
      </c>
      <c r="F150" s="189" t="s">
        <v>179</v>
      </c>
      <c r="G150" s="190" t="s">
        <v>125</v>
      </c>
      <c r="H150" s="191">
        <v>74.712999999999994</v>
      </c>
      <c r="I150" s="192"/>
      <c r="J150" s="193">
        <f>ROUND(I150*H150,2)</f>
        <v>0</v>
      </c>
      <c r="K150" s="194"/>
      <c r="L150" s="195"/>
      <c r="M150" s="196" t="s">
        <v>1</v>
      </c>
      <c r="N150" s="197" t="s">
        <v>42</v>
      </c>
      <c r="O150" s="74"/>
      <c r="P150" s="174">
        <f>O150*H150</f>
        <v>0</v>
      </c>
      <c r="Q150" s="174">
        <v>0.0020999999999999999</v>
      </c>
      <c r="R150" s="174">
        <f>Q150*H150</f>
        <v>0.15689729999999999</v>
      </c>
      <c r="S150" s="174">
        <v>0</v>
      </c>
      <c r="T150" s="175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76" t="s">
        <v>180</v>
      </c>
      <c r="AT150" s="176" t="s">
        <v>177</v>
      </c>
      <c r="AU150" s="176" t="s">
        <v>127</v>
      </c>
      <c r="AY150" s="16" t="s">
        <v>119</v>
      </c>
      <c r="BE150" s="177">
        <f>IF(N150="základní",J150,0)</f>
        <v>0</v>
      </c>
      <c r="BF150" s="177">
        <f>IF(N150="snížená",J150,0)</f>
        <v>0</v>
      </c>
      <c r="BG150" s="177">
        <f>IF(N150="zákl. přenesená",J150,0)</f>
        <v>0</v>
      </c>
      <c r="BH150" s="177">
        <f>IF(N150="sníž. přenesená",J150,0)</f>
        <v>0</v>
      </c>
      <c r="BI150" s="177">
        <f>IF(N150="nulová",J150,0)</f>
        <v>0</v>
      </c>
      <c r="BJ150" s="16" t="s">
        <v>127</v>
      </c>
      <c r="BK150" s="177">
        <f>ROUND(I150*H150,2)</f>
        <v>0</v>
      </c>
      <c r="BL150" s="16" t="s">
        <v>173</v>
      </c>
      <c r="BM150" s="176" t="s">
        <v>181</v>
      </c>
    </row>
    <row r="151" s="13" customFormat="1">
      <c r="A151" s="13"/>
      <c r="B151" s="178"/>
      <c r="C151" s="13"/>
      <c r="D151" s="179" t="s">
        <v>129</v>
      </c>
      <c r="E151" s="13"/>
      <c r="F151" s="181" t="s">
        <v>182</v>
      </c>
      <c r="G151" s="13"/>
      <c r="H151" s="182">
        <v>74.712999999999994</v>
      </c>
      <c r="I151" s="183"/>
      <c r="J151" s="13"/>
      <c r="K151" s="13"/>
      <c r="L151" s="178"/>
      <c r="M151" s="184"/>
      <c r="N151" s="185"/>
      <c r="O151" s="185"/>
      <c r="P151" s="185"/>
      <c r="Q151" s="185"/>
      <c r="R151" s="185"/>
      <c r="S151" s="185"/>
      <c r="T151" s="18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80" t="s">
        <v>129</v>
      </c>
      <c r="AU151" s="180" t="s">
        <v>127</v>
      </c>
      <c r="AV151" s="13" t="s">
        <v>127</v>
      </c>
      <c r="AW151" s="13" t="s">
        <v>3</v>
      </c>
      <c r="AX151" s="13" t="s">
        <v>81</v>
      </c>
      <c r="AY151" s="180" t="s">
        <v>119</v>
      </c>
    </row>
    <row r="152" s="2" customFormat="1" ht="19.8" customHeight="1">
      <c r="A152" s="35"/>
      <c r="B152" s="163"/>
      <c r="C152" s="164" t="s">
        <v>8</v>
      </c>
      <c r="D152" s="164" t="s">
        <v>122</v>
      </c>
      <c r="E152" s="165" t="s">
        <v>183</v>
      </c>
      <c r="F152" s="166" t="s">
        <v>184</v>
      </c>
      <c r="G152" s="167" t="s">
        <v>185</v>
      </c>
      <c r="H152" s="198"/>
      <c r="I152" s="169"/>
      <c r="J152" s="170">
        <f>ROUND(I152*H152,2)</f>
        <v>0</v>
      </c>
      <c r="K152" s="171"/>
      <c r="L152" s="36"/>
      <c r="M152" s="172" t="s">
        <v>1</v>
      </c>
      <c r="N152" s="173" t="s">
        <v>42</v>
      </c>
      <c r="O152" s="74"/>
      <c r="P152" s="174">
        <f>O152*H152</f>
        <v>0</v>
      </c>
      <c r="Q152" s="174">
        <v>0</v>
      </c>
      <c r="R152" s="174">
        <f>Q152*H152</f>
        <v>0</v>
      </c>
      <c r="S152" s="174">
        <v>0</v>
      </c>
      <c r="T152" s="175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76" t="s">
        <v>173</v>
      </c>
      <c r="AT152" s="176" t="s">
        <v>122</v>
      </c>
      <c r="AU152" s="176" t="s">
        <v>127</v>
      </c>
      <c r="AY152" s="16" t="s">
        <v>119</v>
      </c>
      <c r="BE152" s="177">
        <f>IF(N152="základní",J152,0)</f>
        <v>0</v>
      </c>
      <c r="BF152" s="177">
        <f>IF(N152="snížená",J152,0)</f>
        <v>0</v>
      </c>
      <c r="BG152" s="177">
        <f>IF(N152="zákl. přenesená",J152,0)</f>
        <v>0</v>
      </c>
      <c r="BH152" s="177">
        <f>IF(N152="sníž. přenesená",J152,0)</f>
        <v>0</v>
      </c>
      <c r="BI152" s="177">
        <f>IF(N152="nulová",J152,0)</f>
        <v>0</v>
      </c>
      <c r="BJ152" s="16" t="s">
        <v>127</v>
      </c>
      <c r="BK152" s="177">
        <f>ROUND(I152*H152,2)</f>
        <v>0</v>
      </c>
      <c r="BL152" s="16" t="s">
        <v>173</v>
      </c>
      <c r="BM152" s="176" t="s">
        <v>186</v>
      </c>
    </row>
    <row r="153" s="12" customFormat="1" ht="22.8" customHeight="1">
      <c r="A153" s="12"/>
      <c r="B153" s="150"/>
      <c r="C153" s="12"/>
      <c r="D153" s="151" t="s">
        <v>75</v>
      </c>
      <c r="E153" s="161" t="s">
        <v>187</v>
      </c>
      <c r="F153" s="161" t="s">
        <v>188</v>
      </c>
      <c r="G153" s="12"/>
      <c r="H153" s="12"/>
      <c r="I153" s="153"/>
      <c r="J153" s="162">
        <f>BK153</f>
        <v>0</v>
      </c>
      <c r="K153" s="12"/>
      <c r="L153" s="150"/>
      <c r="M153" s="155"/>
      <c r="N153" s="156"/>
      <c r="O153" s="156"/>
      <c r="P153" s="157">
        <f>SUM(P154:P160)</f>
        <v>0</v>
      </c>
      <c r="Q153" s="156"/>
      <c r="R153" s="157">
        <f>SUM(R154:R160)</f>
        <v>3.6726105599999999</v>
      </c>
      <c r="S153" s="156"/>
      <c r="T153" s="158">
        <f>SUM(T154:T160)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1" t="s">
        <v>127</v>
      </c>
      <c r="AT153" s="159" t="s">
        <v>75</v>
      </c>
      <c r="AU153" s="159" t="s">
        <v>81</v>
      </c>
      <c r="AY153" s="151" t="s">
        <v>119</v>
      </c>
      <c r="BK153" s="160">
        <f>SUM(BK154:BK160)</f>
        <v>0</v>
      </c>
    </row>
    <row r="154" s="2" customFormat="1" ht="14.4" customHeight="1">
      <c r="A154" s="35"/>
      <c r="B154" s="163"/>
      <c r="C154" s="164" t="s">
        <v>189</v>
      </c>
      <c r="D154" s="164" t="s">
        <v>122</v>
      </c>
      <c r="E154" s="165" t="s">
        <v>190</v>
      </c>
      <c r="F154" s="166" t="s">
        <v>191</v>
      </c>
      <c r="G154" s="167" t="s">
        <v>125</v>
      </c>
      <c r="H154" s="168">
        <v>88.319999999999993</v>
      </c>
      <c r="I154" s="169"/>
      <c r="J154" s="170">
        <f>ROUND(I154*H154,2)</f>
        <v>0</v>
      </c>
      <c r="K154" s="171"/>
      <c r="L154" s="36"/>
      <c r="M154" s="172" t="s">
        <v>1</v>
      </c>
      <c r="N154" s="173" t="s">
        <v>42</v>
      </c>
      <c r="O154" s="74"/>
      <c r="P154" s="174">
        <f>O154*H154</f>
        <v>0</v>
      </c>
      <c r="Q154" s="174">
        <v>0.01873</v>
      </c>
      <c r="R154" s="174">
        <f>Q154*H154</f>
        <v>1.6542336</v>
      </c>
      <c r="S154" s="174">
        <v>0</v>
      </c>
      <c r="T154" s="175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76" t="s">
        <v>173</v>
      </c>
      <c r="AT154" s="176" t="s">
        <v>122</v>
      </c>
      <c r="AU154" s="176" t="s">
        <v>127</v>
      </c>
      <c r="AY154" s="16" t="s">
        <v>119</v>
      </c>
      <c r="BE154" s="177">
        <f>IF(N154="základní",J154,0)</f>
        <v>0</v>
      </c>
      <c r="BF154" s="177">
        <f>IF(N154="snížená",J154,0)</f>
        <v>0</v>
      </c>
      <c r="BG154" s="177">
        <f>IF(N154="zákl. přenesená",J154,0)</f>
        <v>0</v>
      </c>
      <c r="BH154" s="177">
        <f>IF(N154="sníž. přenesená",J154,0)</f>
        <v>0</v>
      </c>
      <c r="BI154" s="177">
        <f>IF(N154="nulová",J154,0)</f>
        <v>0</v>
      </c>
      <c r="BJ154" s="16" t="s">
        <v>127</v>
      </c>
      <c r="BK154" s="177">
        <f>ROUND(I154*H154,2)</f>
        <v>0</v>
      </c>
      <c r="BL154" s="16" t="s">
        <v>173</v>
      </c>
      <c r="BM154" s="176" t="s">
        <v>192</v>
      </c>
    </row>
    <row r="155" s="13" customFormat="1">
      <c r="A155" s="13"/>
      <c r="B155" s="178"/>
      <c r="C155" s="13"/>
      <c r="D155" s="179" t="s">
        <v>129</v>
      </c>
      <c r="E155" s="180" t="s">
        <v>1</v>
      </c>
      <c r="F155" s="181" t="s">
        <v>193</v>
      </c>
      <c r="G155" s="13"/>
      <c r="H155" s="182">
        <v>88.319999999999993</v>
      </c>
      <c r="I155" s="183"/>
      <c r="J155" s="13"/>
      <c r="K155" s="13"/>
      <c r="L155" s="178"/>
      <c r="M155" s="184"/>
      <c r="N155" s="185"/>
      <c r="O155" s="185"/>
      <c r="P155" s="185"/>
      <c r="Q155" s="185"/>
      <c r="R155" s="185"/>
      <c r="S155" s="185"/>
      <c r="T155" s="18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0" t="s">
        <v>129</v>
      </c>
      <c r="AU155" s="180" t="s">
        <v>127</v>
      </c>
      <c r="AV155" s="13" t="s">
        <v>127</v>
      </c>
      <c r="AW155" s="13" t="s">
        <v>32</v>
      </c>
      <c r="AX155" s="13" t="s">
        <v>81</v>
      </c>
      <c r="AY155" s="180" t="s">
        <v>119</v>
      </c>
    </row>
    <row r="156" s="2" customFormat="1" ht="22.2" customHeight="1">
      <c r="A156" s="35"/>
      <c r="B156" s="163"/>
      <c r="C156" s="164" t="s">
        <v>194</v>
      </c>
      <c r="D156" s="164" t="s">
        <v>122</v>
      </c>
      <c r="E156" s="165" t="s">
        <v>195</v>
      </c>
      <c r="F156" s="166" t="s">
        <v>196</v>
      </c>
      <c r="G156" s="167" t="s">
        <v>125</v>
      </c>
      <c r="H156" s="168">
        <v>90.528000000000006</v>
      </c>
      <c r="I156" s="169"/>
      <c r="J156" s="170">
        <f>ROUND(I156*H156,2)</f>
        <v>0</v>
      </c>
      <c r="K156" s="171"/>
      <c r="L156" s="36"/>
      <c r="M156" s="172" t="s">
        <v>1</v>
      </c>
      <c r="N156" s="173" t="s">
        <v>42</v>
      </c>
      <c r="O156" s="74"/>
      <c r="P156" s="174">
        <f>O156*H156</f>
        <v>0</v>
      </c>
      <c r="Q156" s="174">
        <v>0.021940000000000001</v>
      </c>
      <c r="R156" s="174">
        <f>Q156*H156</f>
        <v>1.9861843200000002</v>
      </c>
      <c r="S156" s="174">
        <v>0</v>
      </c>
      <c r="T156" s="175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76" t="s">
        <v>173</v>
      </c>
      <c r="AT156" s="176" t="s">
        <v>122</v>
      </c>
      <c r="AU156" s="176" t="s">
        <v>127</v>
      </c>
      <c r="AY156" s="16" t="s">
        <v>119</v>
      </c>
      <c r="BE156" s="177">
        <f>IF(N156="základní",J156,0)</f>
        <v>0</v>
      </c>
      <c r="BF156" s="177">
        <f>IF(N156="snížená",J156,0)</f>
        <v>0</v>
      </c>
      <c r="BG156" s="177">
        <f>IF(N156="zákl. přenesená",J156,0)</f>
        <v>0</v>
      </c>
      <c r="BH156" s="177">
        <f>IF(N156="sníž. přenesená",J156,0)</f>
        <v>0</v>
      </c>
      <c r="BI156" s="177">
        <f>IF(N156="nulová",J156,0)</f>
        <v>0</v>
      </c>
      <c r="BJ156" s="16" t="s">
        <v>127</v>
      </c>
      <c r="BK156" s="177">
        <f>ROUND(I156*H156,2)</f>
        <v>0</v>
      </c>
      <c r="BL156" s="16" t="s">
        <v>173</v>
      </c>
      <c r="BM156" s="176" t="s">
        <v>197</v>
      </c>
    </row>
    <row r="157" s="13" customFormat="1">
      <c r="A157" s="13"/>
      <c r="B157" s="178"/>
      <c r="C157" s="13"/>
      <c r="D157" s="179" t="s">
        <v>129</v>
      </c>
      <c r="E157" s="180" t="s">
        <v>1</v>
      </c>
      <c r="F157" s="181" t="s">
        <v>198</v>
      </c>
      <c r="G157" s="13"/>
      <c r="H157" s="182">
        <v>90.528000000000006</v>
      </c>
      <c r="I157" s="183"/>
      <c r="J157" s="13"/>
      <c r="K157" s="13"/>
      <c r="L157" s="178"/>
      <c r="M157" s="184"/>
      <c r="N157" s="185"/>
      <c r="O157" s="185"/>
      <c r="P157" s="185"/>
      <c r="Q157" s="185"/>
      <c r="R157" s="185"/>
      <c r="S157" s="185"/>
      <c r="T157" s="18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0" t="s">
        <v>129</v>
      </c>
      <c r="AU157" s="180" t="s">
        <v>127</v>
      </c>
      <c r="AV157" s="13" t="s">
        <v>127</v>
      </c>
      <c r="AW157" s="13" t="s">
        <v>32</v>
      </c>
      <c r="AX157" s="13" t="s">
        <v>81</v>
      </c>
      <c r="AY157" s="180" t="s">
        <v>119</v>
      </c>
    </row>
    <row r="158" s="2" customFormat="1" ht="14.4" customHeight="1">
      <c r="A158" s="35"/>
      <c r="B158" s="163"/>
      <c r="C158" s="164" t="s">
        <v>199</v>
      </c>
      <c r="D158" s="164" t="s">
        <v>122</v>
      </c>
      <c r="E158" s="165" t="s">
        <v>200</v>
      </c>
      <c r="F158" s="166" t="s">
        <v>201</v>
      </c>
      <c r="G158" s="167" t="s">
        <v>125</v>
      </c>
      <c r="H158" s="168">
        <v>178.84800000000001</v>
      </c>
      <c r="I158" s="169"/>
      <c r="J158" s="170">
        <f>ROUND(I158*H158,2)</f>
        <v>0</v>
      </c>
      <c r="K158" s="171"/>
      <c r="L158" s="36"/>
      <c r="M158" s="172" t="s">
        <v>1</v>
      </c>
      <c r="N158" s="173" t="s">
        <v>42</v>
      </c>
      <c r="O158" s="74"/>
      <c r="P158" s="174">
        <f>O158*H158</f>
        <v>0</v>
      </c>
      <c r="Q158" s="174">
        <v>0.00018000000000000001</v>
      </c>
      <c r="R158" s="174">
        <f>Q158*H158</f>
        <v>0.032192640000000002</v>
      </c>
      <c r="S158" s="174">
        <v>0</v>
      </c>
      <c r="T158" s="175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76" t="s">
        <v>173</v>
      </c>
      <c r="AT158" s="176" t="s">
        <v>122</v>
      </c>
      <c r="AU158" s="176" t="s">
        <v>127</v>
      </c>
      <c r="AY158" s="16" t="s">
        <v>119</v>
      </c>
      <c r="BE158" s="177">
        <f>IF(N158="základní",J158,0)</f>
        <v>0</v>
      </c>
      <c r="BF158" s="177">
        <f>IF(N158="snížená",J158,0)</f>
        <v>0</v>
      </c>
      <c r="BG158" s="177">
        <f>IF(N158="zákl. přenesená",J158,0)</f>
        <v>0</v>
      </c>
      <c r="BH158" s="177">
        <f>IF(N158="sníž. přenesená",J158,0)</f>
        <v>0</v>
      </c>
      <c r="BI158" s="177">
        <f>IF(N158="nulová",J158,0)</f>
        <v>0</v>
      </c>
      <c r="BJ158" s="16" t="s">
        <v>127</v>
      </c>
      <c r="BK158" s="177">
        <f>ROUND(I158*H158,2)</f>
        <v>0</v>
      </c>
      <c r="BL158" s="16" t="s">
        <v>173</v>
      </c>
      <c r="BM158" s="176" t="s">
        <v>202</v>
      </c>
    </row>
    <row r="159" s="13" customFormat="1">
      <c r="A159" s="13"/>
      <c r="B159" s="178"/>
      <c r="C159" s="13"/>
      <c r="D159" s="179" t="s">
        <v>129</v>
      </c>
      <c r="E159" s="180" t="s">
        <v>1</v>
      </c>
      <c r="F159" s="181" t="s">
        <v>203</v>
      </c>
      <c r="G159" s="13"/>
      <c r="H159" s="182">
        <v>178.84800000000001</v>
      </c>
      <c r="I159" s="183"/>
      <c r="J159" s="13"/>
      <c r="K159" s="13"/>
      <c r="L159" s="178"/>
      <c r="M159" s="184"/>
      <c r="N159" s="185"/>
      <c r="O159" s="185"/>
      <c r="P159" s="185"/>
      <c r="Q159" s="185"/>
      <c r="R159" s="185"/>
      <c r="S159" s="185"/>
      <c r="T159" s="18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0" t="s">
        <v>129</v>
      </c>
      <c r="AU159" s="180" t="s">
        <v>127</v>
      </c>
      <c r="AV159" s="13" t="s">
        <v>127</v>
      </c>
      <c r="AW159" s="13" t="s">
        <v>32</v>
      </c>
      <c r="AX159" s="13" t="s">
        <v>81</v>
      </c>
      <c r="AY159" s="180" t="s">
        <v>119</v>
      </c>
    </row>
    <row r="160" s="2" customFormat="1" ht="19.8" customHeight="1">
      <c r="A160" s="35"/>
      <c r="B160" s="163"/>
      <c r="C160" s="164" t="s">
        <v>173</v>
      </c>
      <c r="D160" s="164" t="s">
        <v>122</v>
      </c>
      <c r="E160" s="165" t="s">
        <v>204</v>
      </c>
      <c r="F160" s="166" t="s">
        <v>205</v>
      </c>
      <c r="G160" s="167" t="s">
        <v>185</v>
      </c>
      <c r="H160" s="198"/>
      <c r="I160" s="169"/>
      <c r="J160" s="170">
        <f>ROUND(I160*H160,2)</f>
        <v>0</v>
      </c>
      <c r="K160" s="171"/>
      <c r="L160" s="36"/>
      <c r="M160" s="172" t="s">
        <v>1</v>
      </c>
      <c r="N160" s="173" t="s">
        <v>42</v>
      </c>
      <c r="O160" s="74"/>
      <c r="P160" s="174">
        <f>O160*H160</f>
        <v>0</v>
      </c>
      <c r="Q160" s="174">
        <v>0</v>
      </c>
      <c r="R160" s="174">
        <f>Q160*H160</f>
        <v>0</v>
      </c>
      <c r="S160" s="174">
        <v>0</v>
      </c>
      <c r="T160" s="175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76" t="s">
        <v>173</v>
      </c>
      <c r="AT160" s="176" t="s">
        <v>122</v>
      </c>
      <c r="AU160" s="176" t="s">
        <v>127</v>
      </c>
      <c r="AY160" s="16" t="s">
        <v>119</v>
      </c>
      <c r="BE160" s="177">
        <f>IF(N160="základní",J160,0)</f>
        <v>0</v>
      </c>
      <c r="BF160" s="177">
        <f>IF(N160="snížená",J160,0)</f>
        <v>0</v>
      </c>
      <c r="BG160" s="177">
        <f>IF(N160="zákl. přenesená",J160,0)</f>
        <v>0</v>
      </c>
      <c r="BH160" s="177">
        <f>IF(N160="sníž. přenesená",J160,0)</f>
        <v>0</v>
      </c>
      <c r="BI160" s="177">
        <f>IF(N160="nulová",J160,0)</f>
        <v>0</v>
      </c>
      <c r="BJ160" s="16" t="s">
        <v>127</v>
      </c>
      <c r="BK160" s="177">
        <f>ROUND(I160*H160,2)</f>
        <v>0</v>
      </c>
      <c r="BL160" s="16" t="s">
        <v>173</v>
      </c>
      <c r="BM160" s="176" t="s">
        <v>206</v>
      </c>
    </row>
    <row r="161" s="12" customFormat="1" ht="22.8" customHeight="1">
      <c r="A161" s="12"/>
      <c r="B161" s="150"/>
      <c r="C161" s="12"/>
      <c r="D161" s="151" t="s">
        <v>75</v>
      </c>
      <c r="E161" s="161" t="s">
        <v>207</v>
      </c>
      <c r="F161" s="161" t="s">
        <v>208</v>
      </c>
      <c r="G161" s="12"/>
      <c r="H161" s="12"/>
      <c r="I161" s="153"/>
      <c r="J161" s="162">
        <f>BK161</f>
        <v>0</v>
      </c>
      <c r="K161" s="12"/>
      <c r="L161" s="150"/>
      <c r="M161" s="155"/>
      <c r="N161" s="156"/>
      <c r="O161" s="156"/>
      <c r="P161" s="157">
        <f>SUM(P162:P166)</f>
        <v>0</v>
      </c>
      <c r="Q161" s="156"/>
      <c r="R161" s="157">
        <f>SUM(R162:R166)</f>
        <v>0.12254400000000001</v>
      </c>
      <c r="S161" s="156"/>
      <c r="T161" s="158">
        <f>SUM(T162:T166)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1" t="s">
        <v>127</v>
      </c>
      <c r="AT161" s="159" t="s">
        <v>75</v>
      </c>
      <c r="AU161" s="159" t="s">
        <v>81</v>
      </c>
      <c r="AY161" s="151" t="s">
        <v>119</v>
      </c>
      <c r="BK161" s="160">
        <f>SUM(BK162:BK166)</f>
        <v>0</v>
      </c>
    </row>
    <row r="162" s="2" customFormat="1" ht="14.4" customHeight="1">
      <c r="A162" s="35"/>
      <c r="B162" s="163"/>
      <c r="C162" s="164" t="s">
        <v>209</v>
      </c>
      <c r="D162" s="164" t="s">
        <v>122</v>
      </c>
      <c r="E162" s="165" t="s">
        <v>210</v>
      </c>
      <c r="F162" s="166" t="s">
        <v>211</v>
      </c>
      <c r="G162" s="167" t="s">
        <v>212</v>
      </c>
      <c r="H162" s="168">
        <v>110.40000000000001</v>
      </c>
      <c r="I162" s="169"/>
      <c r="J162" s="170">
        <f>ROUND(I162*H162,2)</f>
        <v>0</v>
      </c>
      <c r="K162" s="171"/>
      <c r="L162" s="36"/>
      <c r="M162" s="172" t="s">
        <v>1</v>
      </c>
      <c r="N162" s="173" t="s">
        <v>42</v>
      </c>
      <c r="O162" s="74"/>
      <c r="P162" s="174">
        <f>O162*H162</f>
        <v>0</v>
      </c>
      <c r="Q162" s="174">
        <v>0.00046000000000000001</v>
      </c>
      <c r="R162" s="174">
        <f>Q162*H162</f>
        <v>0.050784000000000003</v>
      </c>
      <c r="S162" s="174">
        <v>0</v>
      </c>
      <c r="T162" s="175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76" t="s">
        <v>173</v>
      </c>
      <c r="AT162" s="176" t="s">
        <v>122</v>
      </c>
      <c r="AU162" s="176" t="s">
        <v>127</v>
      </c>
      <c r="AY162" s="16" t="s">
        <v>119</v>
      </c>
      <c r="BE162" s="177">
        <f>IF(N162="základní",J162,0)</f>
        <v>0</v>
      </c>
      <c r="BF162" s="177">
        <f>IF(N162="snížená",J162,0)</f>
        <v>0</v>
      </c>
      <c r="BG162" s="177">
        <f>IF(N162="zákl. přenesená",J162,0)</f>
        <v>0</v>
      </c>
      <c r="BH162" s="177">
        <f>IF(N162="sníž. přenesená",J162,0)</f>
        <v>0</v>
      </c>
      <c r="BI162" s="177">
        <f>IF(N162="nulová",J162,0)</f>
        <v>0</v>
      </c>
      <c r="BJ162" s="16" t="s">
        <v>127</v>
      </c>
      <c r="BK162" s="177">
        <f>ROUND(I162*H162,2)</f>
        <v>0</v>
      </c>
      <c r="BL162" s="16" t="s">
        <v>173</v>
      </c>
      <c r="BM162" s="176" t="s">
        <v>213</v>
      </c>
    </row>
    <row r="163" s="13" customFormat="1">
      <c r="A163" s="13"/>
      <c r="B163" s="178"/>
      <c r="C163" s="13"/>
      <c r="D163" s="179" t="s">
        <v>129</v>
      </c>
      <c r="E163" s="180" t="s">
        <v>1</v>
      </c>
      <c r="F163" s="181" t="s">
        <v>214</v>
      </c>
      <c r="G163" s="13"/>
      <c r="H163" s="182">
        <v>110.40000000000001</v>
      </c>
      <c r="I163" s="183"/>
      <c r="J163" s="13"/>
      <c r="K163" s="13"/>
      <c r="L163" s="178"/>
      <c r="M163" s="184"/>
      <c r="N163" s="185"/>
      <c r="O163" s="185"/>
      <c r="P163" s="185"/>
      <c r="Q163" s="185"/>
      <c r="R163" s="185"/>
      <c r="S163" s="185"/>
      <c r="T163" s="18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80" t="s">
        <v>129</v>
      </c>
      <c r="AU163" s="180" t="s">
        <v>127</v>
      </c>
      <c r="AV163" s="13" t="s">
        <v>127</v>
      </c>
      <c r="AW163" s="13" t="s">
        <v>32</v>
      </c>
      <c r="AX163" s="13" t="s">
        <v>81</v>
      </c>
      <c r="AY163" s="180" t="s">
        <v>119</v>
      </c>
    </row>
    <row r="164" s="2" customFormat="1" ht="14.4" customHeight="1">
      <c r="A164" s="35"/>
      <c r="B164" s="163"/>
      <c r="C164" s="164" t="s">
        <v>215</v>
      </c>
      <c r="D164" s="164" t="s">
        <v>122</v>
      </c>
      <c r="E164" s="165" t="s">
        <v>216</v>
      </c>
      <c r="F164" s="166" t="s">
        <v>217</v>
      </c>
      <c r="G164" s="167" t="s">
        <v>212</v>
      </c>
      <c r="H164" s="168">
        <v>110.40000000000001</v>
      </c>
      <c r="I164" s="169"/>
      <c r="J164" s="170">
        <f>ROUND(I164*H164,2)</f>
        <v>0</v>
      </c>
      <c r="K164" s="171"/>
      <c r="L164" s="36"/>
      <c r="M164" s="172" t="s">
        <v>1</v>
      </c>
      <c r="N164" s="173" t="s">
        <v>42</v>
      </c>
      <c r="O164" s="74"/>
      <c r="P164" s="174">
        <f>O164*H164</f>
        <v>0</v>
      </c>
      <c r="Q164" s="174">
        <v>0.00064999999999999997</v>
      </c>
      <c r="R164" s="174">
        <f>Q164*H164</f>
        <v>0.071760000000000004</v>
      </c>
      <c r="S164" s="174">
        <v>0</v>
      </c>
      <c r="T164" s="175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76" t="s">
        <v>173</v>
      </c>
      <c r="AT164" s="176" t="s">
        <v>122</v>
      </c>
      <c r="AU164" s="176" t="s">
        <v>127</v>
      </c>
      <c r="AY164" s="16" t="s">
        <v>119</v>
      </c>
      <c r="BE164" s="177">
        <f>IF(N164="základní",J164,0)</f>
        <v>0</v>
      </c>
      <c r="BF164" s="177">
        <f>IF(N164="snížená",J164,0)</f>
        <v>0</v>
      </c>
      <c r="BG164" s="177">
        <f>IF(N164="zákl. přenesená",J164,0)</f>
        <v>0</v>
      </c>
      <c r="BH164" s="177">
        <f>IF(N164="sníž. přenesená",J164,0)</f>
        <v>0</v>
      </c>
      <c r="BI164" s="177">
        <f>IF(N164="nulová",J164,0)</f>
        <v>0</v>
      </c>
      <c r="BJ164" s="16" t="s">
        <v>127</v>
      </c>
      <c r="BK164" s="177">
        <f>ROUND(I164*H164,2)</f>
        <v>0</v>
      </c>
      <c r="BL164" s="16" t="s">
        <v>173</v>
      </c>
      <c r="BM164" s="176" t="s">
        <v>218</v>
      </c>
    </row>
    <row r="165" s="13" customFormat="1">
      <c r="A165" s="13"/>
      <c r="B165" s="178"/>
      <c r="C165" s="13"/>
      <c r="D165" s="179" t="s">
        <v>129</v>
      </c>
      <c r="E165" s="180" t="s">
        <v>1</v>
      </c>
      <c r="F165" s="181" t="s">
        <v>214</v>
      </c>
      <c r="G165" s="13"/>
      <c r="H165" s="182">
        <v>110.40000000000001</v>
      </c>
      <c r="I165" s="183"/>
      <c r="J165" s="13"/>
      <c r="K165" s="13"/>
      <c r="L165" s="178"/>
      <c r="M165" s="184"/>
      <c r="N165" s="185"/>
      <c r="O165" s="185"/>
      <c r="P165" s="185"/>
      <c r="Q165" s="185"/>
      <c r="R165" s="185"/>
      <c r="S165" s="185"/>
      <c r="T165" s="18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0" t="s">
        <v>129</v>
      </c>
      <c r="AU165" s="180" t="s">
        <v>127</v>
      </c>
      <c r="AV165" s="13" t="s">
        <v>127</v>
      </c>
      <c r="AW165" s="13" t="s">
        <v>32</v>
      </c>
      <c r="AX165" s="13" t="s">
        <v>81</v>
      </c>
      <c r="AY165" s="180" t="s">
        <v>119</v>
      </c>
    </row>
    <row r="166" s="2" customFormat="1" ht="19.8" customHeight="1">
      <c r="A166" s="35"/>
      <c r="B166" s="163"/>
      <c r="C166" s="164" t="s">
        <v>219</v>
      </c>
      <c r="D166" s="164" t="s">
        <v>122</v>
      </c>
      <c r="E166" s="165" t="s">
        <v>220</v>
      </c>
      <c r="F166" s="166" t="s">
        <v>221</v>
      </c>
      <c r="G166" s="167" t="s">
        <v>185</v>
      </c>
      <c r="H166" s="198"/>
      <c r="I166" s="169"/>
      <c r="J166" s="170">
        <f>ROUND(I166*H166,2)</f>
        <v>0</v>
      </c>
      <c r="K166" s="171"/>
      <c r="L166" s="36"/>
      <c r="M166" s="172" t="s">
        <v>1</v>
      </c>
      <c r="N166" s="173" t="s">
        <v>42</v>
      </c>
      <c r="O166" s="74"/>
      <c r="P166" s="174">
        <f>O166*H166</f>
        <v>0</v>
      </c>
      <c r="Q166" s="174">
        <v>0</v>
      </c>
      <c r="R166" s="174">
        <f>Q166*H166</f>
        <v>0</v>
      </c>
      <c r="S166" s="174">
        <v>0</v>
      </c>
      <c r="T166" s="175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76" t="s">
        <v>173</v>
      </c>
      <c r="AT166" s="176" t="s">
        <v>122</v>
      </c>
      <c r="AU166" s="176" t="s">
        <v>127</v>
      </c>
      <c r="AY166" s="16" t="s">
        <v>119</v>
      </c>
      <c r="BE166" s="177">
        <f>IF(N166="základní",J166,0)</f>
        <v>0</v>
      </c>
      <c r="BF166" s="177">
        <f>IF(N166="snížená",J166,0)</f>
        <v>0</v>
      </c>
      <c r="BG166" s="177">
        <f>IF(N166="zákl. přenesená",J166,0)</f>
        <v>0</v>
      </c>
      <c r="BH166" s="177">
        <f>IF(N166="sníž. přenesená",J166,0)</f>
        <v>0</v>
      </c>
      <c r="BI166" s="177">
        <f>IF(N166="nulová",J166,0)</f>
        <v>0</v>
      </c>
      <c r="BJ166" s="16" t="s">
        <v>127</v>
      </c>
      <c r="BK166" s="177">
        <f>ROUND(I166*H166,2)</f>
        <v>0</v>
      </c>
      <c r="BL166" s="16" t="s">
        <v>173</v>
      </c>
      <c r="BM166" s="176" t="s">
        <v>222</v>
      </c>
    </row>
    <row r="167" s="12" customFormat="1" ht="22.8" customHeight="1">
      <c r="A167" s="12"/>
      <c r="B167" s="150"/>
      <c r="C167" s="12"/>
      <c r="D167" s="151" t="s">
        <v>75</v>
      </c>
      <c r="E167" s="161" t="s">
        <v>223</v>
      </c>
      <c r="F167" s="161" t="s">
        <v>224</v>
      </c>
      <c r="G167" s="12"/>
      <c r="H167" s="12"/>
      <c r="I167" s="153"/>
      <c r="J167" s="162">
        <f>BK167</f>
        <v>0</v>
      </c>
      <c r="K167" s="12"/>
      <c r="L167" s="150"/>
      <c r="M167" s="155"/>
      <c r="N167" s="156"/>
      <c r="O167" s="156"/>
      <c r="P167" s="157">
        <f>SUM(P168:P171)</f>
        <v>0</v>
      </c>
      <c r="Q167" s="156"/>
      <c r="R167" s="157">
        <f>SUM(R168:R171)</f>
        <v>0.33120000000000005</v>
      </c>
      <c r="S167" s="156"/>
      <c r="T167" s="158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51" t="s">
        <v>127</v>
      </c>
      <c r="AT167" s="159" t="s">
        <v>75</v>
      </c>
      <c r="AU167" s="159" t="s">
        <v>81</v>
      </c>
      <c r="AY167" s="151" t="s">
        <v>119</v>
      </c>
      <c r="BK167" s="160">
        <f>SUM(BK168:BK171)</f>
        <v>0</v>
      </c>
    </row>
    <row r="168" s="2" customFormat="1" ht="14.4" customHeight="1">
      <c r="A168" s="35"/>
      <c r="B168" s="163"/>
      <c r="C168" s="164" t="s">
        <v>225</v>
      </c>
      <c r="D168" s="164" t="s">
        <v>122</v>
      </c>
      <c r="E168" s="165" t="s">
        <v>226</v>
      </c>
      <c r="F168" s="166" t="s">
        <v>227</v>
      </c>
      <c r="G168" s="167" t="s">
        <v>212</v>
      </c>
      <c r="H168" s="168">
        <v>110.40000000000001</v>
      </c>
      <c r="I168" s="169"/>
      <c r="J168" s="170">
        <f>ROUND(I168*H168,2)</f>
        <v>0</v>
      </c>
      <c r="K168" s="171"/>
      <c r="L168" s="36"/>
      <c r="M168" s="172" t="s">
        <v>1</v>
      </c>
      <c r="N168" s="173" t="s">
        <v>42</v>
      </c>
      <c r="O168" s="74"/>
      <c r="P168" s="174">
        <f>O168*H168</f>
        <v>0</v>
      </c>
      <c r="Q168" s="174">
        <v>0</v>
      </c>
      <c r="R168" s="174">
        <f>Q168*H168</f>
        <v>0</v>
      </c>
      <c r="S168" s="174">
        <v>0</v>
      </c>
      <c r="T168" s="175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76" t="s">
        <v>173</v>
      </c>
      <c r="AT168" s="176" t="s">
        <v>122</v>
      </c>
      <c r="AU168" s="176" t="s">
        <v>127</v>
      </c>
      <c r="AY168" s="16" t="s">
        <v>119</v>
      </c>
      <c r="BE168" s="177">
        <f>IF(N168="základní",J168,0)</f>
        <v>0</v>
      </c>
      <c r="BF168" s="177">
        <f>IF(N168="snížená",J168,0)</f>
        <v>0</v>
      </c>
      <c r="BG168" s="177">
        <f>IF(N168="zákl. přenesená",J168,0)</f>
        <v>0</v>
      </c>
      <c r="BH168" s="177">
        <f>IF(N168="sníž. přenesená",J168,0)</f>
        <v>0</v>
      </c>
      <c r="BI168" s="177">
        <f>IF(N168="nulová",J168,0)</f>
        <v>0</v>
      </c>
      <c r="BJ168" s="16" t="s">
        <v>127</v>
      </c>
      <c r="BK168" s="177">
        <f>ROUND(I168*H168,2)</f>
        <v>0</v>
      </c>
      <c r="BL168" s="16" t="s">
        <v>173</v>
      </c>
      <c r="BM168" s="176" t="s">
        <v>228</v>
      </c>
    </row>
    <row r="169" s="13" customFormat="1">
      <c r="A169" s="13"/>
      <c r="B169" s="178"/>
      <c r="C169" s="13"/>
      <c r="D169" s="179" t="s">
        <v>129</v>
      </c>
      <c r="E169" s="180" t="s">
        <v>1</v>
      </c>
      <c r="F169" s="181" t="s">
        <v>214</v>
      </c>
      <c r="G169" s="13"/>
      <c r="H169" s="182">
        <v>110.40000000000001</v>
      </c>
      <c r="I169" s="183"/>
      <c r="J169" s="13"/>
      <c r="K169" s="13"/>
      <c r="L169" s="178"/>
      <c r="M169" s="184"/>
      <c r="N169" s="185"/>
      <c r="O169" s="185"/>
      <c r="P169" s="185"/>
      <c r="Q169" s="185"/>
      <c r="R169" s="185"/>
      <c r="S169" s="185"/>
      <c r="T169" s="18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0" t="s">
        <v>129</v>
      </c>
      <c r="AU169" s="180" t="s">
        <v>127</v>
      </c>
      <c r="AV169" s="13" t="s">
        <v>127</v>
      </c>
      <c r="AW169" s="13" t="s">
        <v>32</v>
      </c>
      <c r="AX169" s="13" t="s">
        <v>81</v>
      </c>
      <c r="AY169" s="180" t="s">
        <v>119</v>
      </c>
    </row>
    <row r="170" s="2" customFormat="1" ht="14.4" customHeight="1">
      <c r="A170" s="35"/>
      <c r="B170" s="163"/>
      <c r="C170" s="187" t="s">
        <v>7</v>
      </c>
      <c r="D170" s="187" t="s">
        <v>177</v>
      </c>
      <c r="E170" s="188" t="s">
        <v>229</v>
      </c>
      <c r="F170" s="189" t="s">
        <v>230</v>
      </c>
      <c r="G170" s="190" t="s">
        <v>212</v>
      </c>
      <c r="H170" s="191">
        <v>110.40000000000001</v>
      </c>
      <c r="I170" s="192"/>
      <c r="J170" s="193">
        <f>ROUND(I170*H170,2)</f>
        <v>0</v>
      </c>
      <c r="K170" s="194"/>
      <c r="L170" s="195"/>
      <c r="M170" s="196" t="s">
        <v>1</v>
      </c>
      <c r="N170" s="197" t="s">
        <v>42</v>
      </c>
      <c r="O170" s="74"/>
      <c r="P170" s="174">
        <f>O170*H170</f>
        <v>0</v>
      </c>
      <c r="Q170" s="174">
        <v>0.0030000000000000001</v>
      </c>
      <c r="R170" s="174">
        <f>Q170*H170</f>
        <v>0.33120000000000005</v>
      </c>
      <c r="S170" s="174">
        <v>0</v>
      </c>
      <c r="T170" s="175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76" t="s">
        <v>180</v>
      </c>
      <c r="AT170" s="176" t="s">
        <v>177</v>
      </c>
      <c r="AU170" s="176" t="s">
        <v>127</v>
      </c>
      <c r="AY170" s="16" t="s">
        <v>119</v>
      </c>
      <c r="BE170" s="177">
        <f>IF(N170="základní",J170,0)</f>
        <v>0</v>
      </c>
      <c r="BF170" s="177">
        <f>IF(N170="snížená",J170,0)</f>
        <v>0</v>
      </c>
      <c r="BG170" s="177">
        <f>IF(N170="zákl. přenesená",J170,0)</f>
        <v>0</v>
      </c>
      <c r="BH170" s="177">
        <f>IF(N170="sníž. přenesená",J170,0)</f>
        <v>0</v>
      </c>
      <c r="BI170" s="177">
        <f>IF(N170="nulová",J170,0)</f>
        <v>0</v>
      </c>
      <c r="BJ170" s="16" t="s">
        <v>127</v>
      </c>
      <c r="BK170" s="177">
        <f>ROUND(I170*H170,2)</f>
        <v>0</v>
      </c>
      <c r="BL170" s="16" t="s">
        <v>173</v>
      </c>
      <c r="BM170" s="176" t="s">
        <v>231</v>
      </c>
    </row>
    <row r="171" s="2" customFormat="1" ht="19.8" customHeight="1">
      <c r="A171" s="35"/>
      <c r="B171" s="163"/>
      <c r="C171" s="164" t="s">
        <v>232</v>
      </c>
      <c r="D171" s="164" t="s">
        <v>122</v>
      </c>
      <c r="E171" s="165" t="s">
        <v>233</v>
      </c>
      <c r="F171" s="166" t="s">
        <v>234</v>
      </c>
      <c r="G171" s="167" t="s">
        <v>185</v>
      </c>
      <c r="H171" s="198"/>
      <c r="I171" s="169"/>
      <c r="J171" s="170">
        <f>ROUND(I171*H171,2)</f>
        <v>0</v>
      </c>
      <c r="K171" s="171"/>
      <c r="L171" s="36"/>
      <c r="M171" s="172" t="s">
        <v>1</v>
      </c>
      <c r="N171" s="173" t="s">
        <v>42</v>
      </c>
      <c r="O171" s="74"/>
      <c r="P171" s="174">
        <f>O171*H171</f>
        <v>0</v>
      </c>
      <c r="Q171" s="174">
        <v>0</v>
      </c>
      <c r="R171" s="174">
        <f>Q171*H171</f>
        <v>0</v>
      </c>
      <c r="S171" s="174">
        <v>0</v>
      </c>
      <c r="T171" s="175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76" t="s">
        <v>173</v>
      </c>
      <c r="AT171" s="176" t="s">
        <v>122</v>
      </c>
      <c r="AU171" s="176" t="s">
        <v>127</v>
      </c>
      <c r="AY171" s="16" t="s">
        <v>119</v>
      </c>
      <c r="BE171" s="177">
        <f>IF(N171="základní",J171,0)</f>
        <v>0</v>
      </c>
      <c r="BF171" s="177">
        <f>IF(N171="snížená",J171,0)</f>
        <v>0</v>
      </c>
      <c r="BG171" s="177">
        <f>IF(N171="zákl. přenesená",J171,0)</f>
        <v>0</v>
      </c>
      <c r="BH171" s="177">
        <f>IF(N171="sníž. přenesená",J171,0)</f>
        <v>0</v>
      </c>
      <c r="BI171" s="177">
        <f>IF(N171="nulová",J171,0)</f>
        <v>0</v>
      </c>
      <c r="BJ171" s="16" t="s">
        <v>127</v>
      </c>
      <c r="BK171" s="177">
        <f>ROUND(I171*H171,2)</f>
        <v>0</v>
      </c>
      <c r="BL171" s="16" t="s">
        <v>173</v>
      </c>
      <c r="BM171" s="176" t="s">
        <v>235</v>
      </c>
    </row>
    <row r="172" s="12" customFormat="1" ht="22.8" customHeight="1">
      <c r="A172" s="12"/>
      <c r="B172" s="150"/>
      <c r="C172" s="12"/>
      <c r="D172" s="151" t="s">
        <v>75</v>
      </c>
      <c r="E172" s="161" t="s">
        <v>236</v>
      </c>
      <c r="F172" s="161" t="s">
        <v>237</v>
      </c>
      <c r="G172" s="12"/>
      <c r="H172" s="12"/>
      <c r="I172" s="153"/>
      <c r="J172" s="162">
        <f>BK172</f>
        <v>0</v>
      </c>
      <c r="K172" s="12"/>
      <c r="L172" s="150"/>
      <c r="M172" s="155"/>
      <c r="N172" s="156"/>
      <c r="O172" s="156"/>
      <c r="P172" s="157">
        <f>SUM(P173:P177)</f>
        <v>0</v>
      </c>
      <c r="Q172" s="156"/>
      <c r="R172" s="157">
        <f>SUM(R173:R177)</f>
        <v>0</v>
      </c>
      <c r="S172" s="156"/>
      <c r="T172" s="158">
        <f>SUM(T173:T177)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1" t="s">
        <v>127</v>
      </c>
      <c r="AT172" s="159" t="s">
        <v>75</v>
      </c>
      <c r="AU172" s="159" t="s">
        <v>81</v>
      </c>
      <c r="AY172" s="151" t="s">
        <v>119</v>
      </c>
      <c r="BK172" s="160">
        <f>SUM(BK173:BK177)</f>
        <v>0</v>
      </c>
    </row>
    <row r="173" s="2" customFormat="1" ht="14.4" customHeight="1">
      <c r="A173" s="35"/>
      <c r="B173" s="163"/>
      <c r="C173" s="164" t="s">
        <v>238</v>
      </c>
      <c r="D173" s="164" t="s">
        <v>122</v>
      </c>
      <c r="E173" s="165" t="s">
        <v>239</v>
      </c>
      <c r="F173" s="166" t="s">
        <v>240</v>
      </c>
      <c r="G173" s="167" t="s">
        <v>241</v>
      </c>
      <c r="H173" s="168">
        <v>1057.5360000000001</v>
      </c>
      <c r="I173" s="169"/>
      <c r="J173" s="170">
        <f>ROUND(I173*H173,2)</f>
        <v>0</v>
      </c>
      <c r="K173" s="171"/>
      <c r="L173" s="36"/>
      <c r="M173" s="172" t="s">
        <v>1</v>
      </c>
      <c r="N173" s="173" t="s">
        <v>42</v>
      </c>
      <c r="O173" s="74"/>
      <c r="P173" s="174">
        <f>O173*H173</f>
        <v>0</v>
      </c>
      <c r="Q173" s="174">
        <v>0</v>
      </c>
      <c r="R173" s="174">
        <f>Q173*H173</f>
        <v>0</v>
      </c>
      <c r="S173" s="174">
        <v>0</v>
      </c>
      <c r="T173" s="175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76" t="s">
        <v>173</v>
      </c>
      <c r="AT173" s="176" t="s">
        <v>122</v>
      </c>
      <c r="AU173" s="176" t="s">
        <v>127</v>
      </c>
      <c r="AY173" s="16" t="s">
        <v>119</v>
      </c>
      <c r="BE173" s="177">
        <f>IF(N173="základní",J173,0)</f>
        <v>0</v>
      </c>
      <c r="BF173" s="177">
        <f>IF(N173="snížená",J173,0)</f>
        <v>0</v>
      </c>
      <c r="BG173" s="177">
        <f>IF(N173="zákl. přenesená",J173,0)</f>
        <v>0</v>
      </c>
      <c r="BH173" s="177">
        <f>IF(N173="sníž. přenesená",J173,0)</f>
        <v>0</v>
      </c>
      <c r="BI173" s="177">
        <f>IF(N173="nulová",J173,0)</f>
        <v>0</v>
      </c>
      <c r="BJ173" s="16" t="s">
        <v>127</v>
      </c>
      <c r="BK173" s="177">
        <f>ROUND(I173*H173,2)</f>
        <v>0</v>
      </c>
      <c r="BL173" s="16" t="s">
        <v>173</v>
      </c>
      <c r="BM173" s="176" t="s">
        <v>242</v>
      </c>
    </row>
    <row r="174" s="13" customFormat="1">
      <c r="A174" s="13"/>
      <c r="B174" s="178"/>
      <c r="C174" s="13"/>
      <c r="D174" s="179" t="s">
        <v>129</v>
      </c>
      <c r="E174" s="180" t="s">
        <v>1</v>
      </c>
      <c r="F174" s="181" t="s">
        <v>243</v>
      </c>
      <c r="G174" s="13"/>
      <c r="H174" s="182">
        <v>1057.5360000000001</v>
      </c>
      <c r="I174" s="183"/>
      <c r="J174" s="13"/>
      <c r="K174" s="13"/>
      <c r="L174" s="178"/>
      <c r="M174" s="184"/>
      <c r="N174" s="185"/>
      <c r="O174" s="185"/>
      <c r="P174" s="185"/>
      <c r="Q174" s="185"/>
      <c r="R174" s="185"/>
      <c r="S174" s="185"/>
      <c r="T174" s="18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0" t="s">
        <v>129</v>
      </c>
      <c r="AU174" s="180" t="s">
        <v>127</v>
      </c>
      <c r="AV174" s="13" t="s">
        <v>127</v>
      </c>
      <c r="AW174" s="13" t="s">
        <v>32</v>
      </c>
      <c r="AX174" s="13" t="s">
        <v>81</v>
      </c>
      <c r="AY174" s="180" t="s">
        <v>119</v>
      </c>
    </row>
    <row r="175" s="2" customFormat="1" ht="14.4" customHeight="1">
      <c r="A175" s="35"/>
      <c r="B175" s="163"/>
      <c r="C175" s="164" t="s">
        <v>244</v>
      </c>
      <c r="D175" s="164" t="s">
        <v>122</v>
      </c>
      <c r="E175" s="165" t="s">
        <v>245</v>
      </c>
      <c r="F175" s="166" t="s">
        <v>246</v>
      </c>
      <c r="G175" s="167" t="s">
        <v>241</v>
      </c>
      <c r="H175" s="168">
        <v>1368.576</v>
      </c>
      <c r="I175" s="169"/>
      <c r="J175" s="170">
        <f>ROUND(I175*H175,2)</f>
        <v>0</v>
      </c>
      <c r="K175" s="171"/>
      <c r="L175" s="36"/>
      <c r="M175" s="172" t="s">
        <v>1</v>
      </c>
      <c r="N175" s="173" t="s">
        <v>42</v>
      </c>
      <c r="O175" s="74"/>
      <c r="P175" s="174">
        <f>O175*H175</f>
        <v>0</v>
      </c>
      <c r="Q175" s="174">
        <v>0</v>
      </c>
      <c r="R175" s="174">
        <f>Q175*H175</f>
        <v>0</v>
      </c>
      <c r="S175" s="174">
        <v>0</v>
      </c>
      <c r="T175" s="175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76" t="s">
        <v>173</v>
      </c>
      <c r="AT175" s="176" t="s">
        <v>122</v>
      </c>
      <c r="AU175" s="176" t="s">
        <v>127</v>
      </c>
      <c r="AY175" s="16" t="s">
        <v>119</v>
      </c>
      <c r="BE175" s="177">
        <f>IF(N175="základní",J175,0)</f>
        <v>0</v>
      </c>
      <c r="BF175" s="177">
        <f>IF(N175="snížená",J175,0)</f>
        <v>0</v>
      </c>
      <c r="BG175" s="177">
        <f>IF(N175="zákl. přenesená",J175,0)</f>
        <v>0</v>
      </c>
      <c r="BH175" s="177">
        <f>IF(N175="sníž. přenesená",J175,0)</f>
        <v>0</v>
      </c>
      <c r="BI175" s="177">
        <f>IF(N175="nulová",J175,0)</f>
        <v>0</v>
      </c>
      <c r="BJ175" s="16" t="s">
        <v>127</v>
      </c>
      <c r="BK175" s="177">
        <f>ROUND(I175*H175,2)</f>
        <v>0</v>
      </c>
      <c r="BL175" s="16" t="s">
        <v>173</v>
      </c>
      <c r="BM175" s="176" t="s">
        <v>247</v>
      </c>
    </row>
    <row r="176" s="13" customFormat="1">
      <c r="A176" s="13"/>
      <c r="B176" s="178"/>
      <c r="C176" s="13"/>
      <c r="D176" s="179" t="s">
        <v>129</v>
      </c>
      <c r="E176" s="180" t="s">
        <v>1</v>
      </c>
      <c r="F176" s="181" t="s">
        <v>248</v>
      </c>
      <c r="G176" s="13"/>
      <c r="H176" s="182">
        <v>1368.576</v>
      </c>
      <c r="I176" s="183"/>
      <c r="J176" s="13"/>
      <c r="K176" s="13"/>
      <c r="L176" s="178"/>
      <c r="M176" s="184"/>
      <c r="N176" s="185"/>
      <c r="O176" s="185"/>
      <c r="P176" s="185"/>
      <c r="Q176" s="185"/>
      <c r="R176" s="185"/>
      <c r="S176" s="185"/>
      <c r="T176" s="18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0" t="s">
        <v>129</v>
      </c>
      <c r="AU176" s="180" t="s">
        <v>127</v>
      </c>
      <c r="AV176" s="13" t="s">
        <v>127</v>
      </c>
      <c r="AW176" s="13" t="s">
        <v>32</v>
      </c>
      <c r="AX176" s="13" t="s">
        <v>81</v>
      </c>
      <c r="AY176" s="180" t="s">
        <v>119</v>
      </c>
    </row>
    <row r="177" s="2" customFormat="1" ht="19.8" customHeight="1">
      <c r="A177" s="35"/>
      <c r="B177" s="163"/>
      <c r="C177" s="164" t="s">
        <v>249</v>
      </c>
      <c r="D177" s="164" t="s">
        <v>122</v>
      </c>
      <c r="E177" s="165" t="s">
        <v>250</v>
      </c>
      <c r="F177" s="166" t="s">
        <v>251</v>
      </c>
      <c r="G177" s="167" t="s">
        <v>185</v>
      </c>
      <c r="H177" s="198"/>
      <c r="I177" s="169"/>
      <c r="J177" s="170">
        <f>ROUND(I177*H177,2)</f>
        <v>0</v>
      </c>
      <c r="K177" s="171"/>
      <c r="L177" s="36"/>
      <c r="M177" s="172" t="s">
        <v>1</v>
      </c>
      <c r="N177" s="173" t="s">
        <v>42</v>
      </c>
      <c r="O177" s="74"/>
      <c r="P177" s="174">
        <f>O177*H177</f>
        <v>0</v>
      </c>
      <c r="Q177" s="174">
        <v>0</v>
      </c>
      <c r="R177" s="174">
        <f>Q177*H177</f>
        <v>0</v>
      </c>
      <c r="S177" s="174">
        <v>0</v>
      </c>
      <c r="T177" s="175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76" t="s">
        <v>173</v>
      </c>
      <c r="AT177" s="176" t="s">
        <v>122</v>
      </c>
      <c r="AU177" s="176" t="s">
        <v>127</v>
      </c>
      <c r="AY177" s="16" t="s">
        <v>119</v>
      </c>
      <c r="BE177" s="177">
        <f>IF(N177="základní",J177,0)</f>
        <v>0</v>
      </c>
      <c r="BF177" s="177">
        <f>IF(N177="snížená",J177,0)</f>
        <v>0</v>
      </c>
      <c r="BG177" s="177">
        <f>IF(N177="zákl. přenesená",J177,0)</f>
        <v>0</v>
      </c>
      <c r="BH177" s="177">
        <f>IF(N177="sníž. přenesená",J177,0)</f>
        <v>0</v>
      </c>
      <c r="BI177" s="177">
        <f>IF(N177="nulová",J177,0)</f>
        <v>0</v>
      </c>
      <c r="BJ177" s="16" t="s">
        <v>127</v>
      </c>
      <c r="BK177" s="177">
        <f>ROUND(I177*H177,2)</f>
        <v>0</v>
      </c>
      <c r="BL177" s="16" t="s">
        <v>173</v>
      </c>
      <c r="BM177" s="176" t="s">
        <v>252</v>
      </c>
    </row>
    <row r="178" s="12" customFormat="1" ht="22.8" customHeight="1">
      <c r="A178" s="12"/>
      <c r="B178" s="150"/>
      <c r="C178" s="12"/>
      <c r="D178" s="151" t="s">
        <v>75</v>
      </c>
      <c r="E178" s="161" t="s">
        <v>253</v>
      </c>
      <c r="F178" s="161" t="s">
        <v>254</v>
      </c>
      <c r="G178" s="12"/>
      <c r="H178" s="12"/>
      <c r="I178" s="153"/>
      <c r="J178" s="162">
        <f>BK178</f>
        <v>0</v>
      </c>
      <c r="K178" s="12"/>
      <c r="L178" s="150"/>
      <c r="M178" s="155"/>
      <c r="N178" s="156"/>
      <c r="O178" s="156"/>
      <c r="P178" s="157">
        <f>SUM(P179:P181)</f>
        <v>0</v>
      </c>
      <c r="Q178" s="156"/>
      <c r="R178" s="157">
        <f>SUM(R179:R181)</f>
        <v>0.043276799999999997</v>
      </c>
      <c r="S178" s="156"/>
      <c r="T178" s="158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51" t="s">
        <v>127</v>
      </c>
      <c r="AT178" s="159" t="s">
        <v>75</v>
      </c>
      <c r="AU178" s="159" t="s">
        <v>81</v>
      </c>
      <c r="AY178" s="151" t="s">
        <v>119</v>
      </c>
      <c r="BK178" s="160">
        <f>SUM(BK179:BK181)</f>
        <v>0</v>
      </c>
    </row>
    <row r="179" s="2" customFormat="1" ht="14.4" customHeight="1">
      <c r="A179" s="35"/>
      <c r="B179" s="163"/>
      <c r="C179" s="164" t="s">
        <v>255</v>
      </c>
      <c r="D179" s="164" t="s">
        <v>122</v>
      </c>
      <c r="E179" s="165" t="s">
        <v>256</v>
      </c>
      <c r="F179" s="166" t="s">
        <v>257</v>
      </c>
      <c r="G179" s="167" t="s">
        <v>125</v>
      </c>
      <c r="H179" s="168">
        <v>88.319999999999993</v>
      </c>
      <c r="I179" s="169"/>
      <c r="J179" s="170">
        <f>ROUND(I179*H179,2)</f>
        <v>0</v>
      </c>
      <c r="K179" s="171"/>
      <c r="L179" s="36"/>
      <c r="M179" s="172" t="s">
        <v>1</v>
      </c>
      <c r="N179" s="173" t="s">
        <v>42</v>
      </c>
      <c r="O179" s="74"/>
      <c r="P179" s="174">
        <f>O179*H179</f>
        <v>0</v>
      </c>
      <c r="Q179" s="174">
        <v>0.00020000000000000001</v>
      </c>
      <c r="R179" s="174">
        <f>Q179*H179</f>
        <v>0.017663999999999999</v>
      </c>
      <c r="S179" s="174">
        <v>0</v>
      </c>
      <c r="T179" s="175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76" t="s">
        <v>173</v>
      </c>
      <c r="AT179" s="176" t="s">
        <v>122</v>
      </c>
      <c r="AU179" s="176" t="s">
        <v>127</v>
      </c>
      <c r="AY179" s="16" t="s">
        <v>119</v>
      </c>
      <c r="BE179" s="177">
        <f>IF(N179="základní",J179,0)</f>
        <v>0</v>
      </c>
      <c r="BF179" s="177">
        <f>IF(N179="snížená",J179,0)</f>
        <v>0</v>
      </c>
      <c r="BG179" s="177">
        <f>IF(N179="zákl. přenesená",J179,0)</f>
        <v>0</v>
      </c>
      <c r="BH179" s="177">
        <f>IF(N179="sníž. přenesená",J179,0)</f>
        <v>0</v>
      </c>
      <c r="BI179" s="177">
        <f>IF(N179="nulová",J179,0)</f>
        <v>0</v>
      </c>
      <c r="BJ179" s="16" t="s">
        <v>127</v>
      </c>
      <c r="BK179" s="177">
        <f>ROUND(I179*H179,2)</f>
        <v>0</v>
      </c>
      <c r="BL179" s="16" t="s">
        <v>173</v>
      </c>
      <c r="BM179" s="176" t="s">
        <v>258</v>
      </c>
    </row>
    <row r="180" s="13" customFormat="1">
      <c r="A180" s="13"/>
      <c r="B180" s="178"/>
      <c r="C180" s="13"/>
      <c r="D180" s="179" t="s">
        <v>129</v>
      </c>
      <c r="E180" s="180" t="s">
        <v>1</v>
      </c>
      <c r="F180" s="181" t="s">
        <v>259</v>
      </c>
      <c r="G180" s="13"/>
      <c r="H180" s="182">
        <v>88.319999999999993</v>
      </c>
      <c r="I180" s="183"/>
      <c r="J180" s="13"/>
      <c r="K180" s="13"/>
      <c r="L180" s="178"/>
      <c r="M180" s="184"/>
      <c r="N180" s="185"/>
      <c r="O180" s="185"/>
      <c r="P180" s="185"/>
      <c r="Q180" s="185"/>
      <c r="R180" s="185"/>
      <c r="S180" s="185"/>
      <c r="T180" s="18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0" t="s">
        <v>129</v>
      </c>
      <c r="AU180" s="180" t="s">
        <v>127</v>
      </c>
      <c r="AV180" s="13" t="s">
        <v>127</v>
      </c>
      <c r="AW180" s="13" t="s">
        <v>32</v>
      </c>
      <c r="AX180" s="13" t="s">
        <v>81</v>
      </c>
      <c r="AY180" s="180" t="s">
        <v>119</v>
      </c>
    </row>
    <row r="181" s="2" customFormat="1" ht="14.4" customHeight="1">
      <c r="A181" s="35"/>
      <c r="B181" s="163"/>
      <c r="C181" s="164" t="s">
        <v>260</v>
      </c>
      <c r="D181" s="164" t="s">
        <v>122</v>
      </c>
      <c r="E181" s="165" t="s">
        <v>261</v>
      </c>
      <c r="F181" s="166" t="s">
        <v>262</v>
      </c>
      <c r="G181" s="167" t="s">
        <v>125</v>
      </c>
      <c r="H181" s="168">
        <v>88.319999999999993</v>
      </c>
      <c r="I181" s="169"/>
      <c r="J181" s="170">
        <f>ROUND(I181*H181,2)</f>
        <v>0</v>
      </c>
      <c r="K181" s="171"/>
      <c r="L181" s="36"/>
      <c r="M181" s="172" t="s">
        <v>1</v>
      </c>
      <c r="N181" s="173" t="s">
        <v>42</v>
      </c>
      <c r="O181" s="74"/>
      <c r="P181" s="174">
        <f>O181*H181</f>
        <v>0</v>
      </c>
      <c r="Q181" s="174">
        <v>0.00029</v>
      </c>
      <c r="R181" s="174">
        <f>Q181*H181</f>
        <v>0.025612799999999998</v>
      </c>
      <c r="S181" s="174">
        <v>0</v>
      </c>
      <c r="T181" s="175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76" t="s">
        <v>173</v>
      </c>
      <c r="AT181" s="176" t="s">
        <v>122</v>
      </c>
      <c r="AU181" s="176" t="s">
        <v>127</v>
      </c>
      <c r="AY181" s="16" t="s">
        <v>119</v>
      </c>
      <c r="BE181" s="177">
        <f>IF(N181="základní",J181,0)</f>
        <v>0</v>
      </c>
      <c r="BF181" s="177">
        <f>IF(N181="snížená",J181,0)</f>
        <v>0</v>
      </c>
      <c r="BG181" s="177">
        <f>IF(N181="zákl. přenesená",J181,0)</f>
        <v>0</v>
      </c>
      <c r="BH181" s="177">
        <f>IF(N181="sníž. přenesená",J181,0)</f>
        <v>0</v>
      </c>
      <c r="BI181" s="177">
        <f>IF(N181="nulová",J181,0)</f>
        <v>0</v>
      </c>
      <c r="BJ181" s="16" t="s">
        <v>127</v>
      </c>
      <c r="BK181" s="177">
        <f>ROUND(I181*H181,2)</f>
        <v>0</v>
      </c>
      <c r="BL181" s="16" t="s">
        <v>173</v>
      </c>
      <c r="BM181" s="176" t="s">
        <v>263</v>
      </c>
    </row>
    <row r="182" s="12" customFormat="1" ht="25.92" customHeight="1">
      <c r="A182" s="12"/>
      <c r="B182" s="150"/>
      <c r="C182" s="12"/>
      <c r="D182" s="151" t="s">
        <v>75</v>
      </c>
      <c r="E182" s="152" t="s">
        <v>264</v>
      </c>
      <c r="F182" s="152" t="s">
        <v>265</v>
      </c>
      <c r="G182" s="12"/>
      <c r="H182" s="12"/>
      <c r="I182" s="153"/>
      <c r="J182" s="154">
        <f>BK182</f>
        <v>0</v>
      </c>
      <c r="K182" s="12"/>
      <c r="L182" s="150"/>
      <c r="M182" s="155"/>
      <c r="N182" s="156"/>
      <c r="O182" s="156"/>
      <c r="P182" s="157">
        <f>P183+P186+P188</f>
        <v>0</v>
      </c>
      <c r="Q182" s="156"/>
      <c r="R182" s="157">
        <f>R183+R186+R188</f>
        <v>0</v>
      </c>
      <c r="S182" s="156"/>
      <c r="T182" s="158">
        <f>T183+T186+T188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1" t="s">
        <v>145</v>
      </c>
      <c r="AT182" s="159" t="s">
        <v>75</v>
      </c>
      <c r="AU182" s="159" t="s">
        <v>76</v>
      </c>
      <c r="AY182" s="151" t="s">
        <v>119</v>
      </c>
      <c r="BK182" s="160">
        <f>BK183+BK186+BK188</f>
        <v>0</v>
      </c>
    </row>
    <row r="183" s="12" customFormat="1" ht="22.8" customHeight="1">
      <c r="A183" s="12"/>
      <c r="B183" s="150"/>
      <c r="C183" s="12"/>
      <c r="D183" s="151" t="s">
        <v>75</v>
      </c>
      <c r="E183" s="161" t="s">
        <v>266</v>
      </c>
      <c r="F183" s="161" t="s">
        <v>267</v>
      </c>
      <c r="G183" s="12"/>
      <c r="H183" s="12"/>
      <c r="I183" s="153"/>
      <c r="J183" s="162">
        <f>BK183</f>
        <v>0</v>
      </c>
      <c r="K183" s="12"/>
      <c r="L183" s="150"/>
      <c r="M183" s="155"/>
      <c r="N183" s="156"/>
      <c r="O183" s="156"/>
      <c r="P183" s="157">
        <f>SUM(P184:P185)</f>
        <v>0</v>
      </c>
      <c r="Q183" s="156"/>
      <c r="R183" s="157">
        <f>SUM(R184:R185)</f>
        <v>0</v>
      </c>
      <c r="S183" s="156"/>
      <c r="T183" s="158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1" t="s">
        <v>145</v>
      </c>
      <c r="AT183" s="159" t="s">
        <v>75</v>
      </c>
      <c r="AU183" s="159" t="s">
        <v>81</v>
      </c>
      <c r="AY183" s="151" t="s">
        <v>119</v>
      </c>
      <c r="BK183" s="160">
        <f>SUM(BK184:BK185)</f>
        <v>0</v>
      </c>
    </row>
    <row r="184" s="2" customFormat="1" ht="14.4" customHeight="1">
      <c r="A184" s="35"/>
      <c r="B184" s="163"/>
      <c r="C184" s="164" t="s">
        <v>268</v>
      </c>
      <c r="D184" s="164" t="s">
        <v>122</v>
      </c>
      <c r="E184" s="165" t="s">
        <v>269</v>
      </c>
      <c r="F184" s="166" t="s">
        <v>270</v>
      </c>
      <c r="G184" s="167" t="s">
        <v>271</v>
      </c>
      <c r="H184" s="168">
        <v>1</v>
      </c>
      <c r="I184" s="169"/>
      <c r="J184" s="170">
        <f>ROUND(I184*H184,2)</f>
        <v>0</v>
      </c>
      <c r="K184" s="171"/>
      <c r="L184" s="36"/>
      <c r="M184" s="172" t="s">
        <v>1</v>
      </c>
      <c r="N184" s="173" t="s">
        <v>42</v>
      </c>
      <c r="O184" s="74"/>
      <c r="P184" s="174">
        <f>O184*H184</f>
        <v>0</v>
      </c>
      <c r="Q184" s="174">
        <v>0</v>
      </c>
      <c r="R184" s="174">
        <f>Q184*H184</f>
        <v>0</v>
      </c>
      <c r="S184" s="174">
        <v>0</v>
      </c>
      <c r="T184" s="175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76" t="s">
        <v>272</v>
      </c>
      <c r="AT184" s="176" t="s">
        <v>122</v>
      </c>
      <c r="AU184" s="176" t="s">
        <v>127</v>
      </c>
      <c r="AY184" s="16" t="s">
        <v>119</v>
      </c>
      <c r="BE184" s="177">
        <f>IF(N184="základní",J184,0)</f>
        <v>0</v>
      </c>
      <c r="BF184" s="177">
        <f>IF(N184="snížená",J184,0)</f>
        <v>0</v>
      </c>
      <c r="BG184" s="177">
        <f>IF(N184="zákl. přenesená",J184,0)</f>
        <v>0</v>
      </c>
      <c r="BH184" s="177">
        <f>IF(N184="sníž. přenesená",J184,0)</f>
        <v>0</v>
      </c>
      <c r="BI184" s="177">
        <f>IF(N184="nulová",J184,0)</f>
        <v>0</v>
      </c>
      <c r="BJ184" s="16" t="s">
        <v>127</v>
      </c>
      <c r="BK184" s="177">
        <f>ROUND(I184*H184,2)</f>
        <v>0</v>
      </c>
      <c r="BL184" s="16" t="s">
        <v>272</v>
      </c>
      <c r="BM184" s="176" t="s">
        <v>273</v>
      </c>
    </row>
    <row r="185" s="2" customFormat="1" ht="14.4" customHeight="1">
      <c r="A185" s="35"/>
      <c r="B185" s="163"/>
      <c r="C185" s="164" t="s">
        <v>274</v>
      </c>
      <c r="D185" s="164" t="s">
        <v>122</v>
      </c>
      <c r="E185" s="165" t="s">
        <v>275</v>
      </c>
      <c r="F185" s="166" t="s">
        <v>276</v>
      </c>
      <c r="G185" s="167" t="s">
        <v>271</v>
      </c>
      <c r="H185" s="168">
        <v>1</v>
      </c>
      <c r="I185" s="169"/>
      <c r="J185" s="170">
        <f>ROUND(I185*H185,2)</f>
        <v>0</v>
      </c>
      <c r="K185" s="171"/>
      <c r="L185" s="36"/>
      <c r="M185" s="172" t="s">
        <v>1</v>
      </c>
      <c r="N185" s="173" t="s">
        <v>42</v>
      </c>
      <c r="O185" s="74"/>
      <c r="P185" s="174">
        <f>O185*H185</f>
        <v>0</v>
      </c>
      <c r="Q185" s="174">
        <v>0</v>
      </c>
      <c r="R185" s="174">
        <f>Q185*H185</f>
        <v>0</v>
      </c>
      <c r="S185" s="174">
        <v>0</v>
      </c>
      <c r="T185" s="175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76" t="s">
        <v>272</v>
      </c>
      <c r="AT185" s="176" t="s">
        <v>122</v>
      </c>
      <c r="AU185" s="176" t="s">
        <v>127</v>
      </c>
      <c r="AY185" s="16" t="s">
        <v>119</v>
      </c>
      <c r="BE185" s="177">
        <f>IF(N185="základní",J185,0)</f>
        <v>0</v>
      </c>
      <c r="BF185" s="177">
        <f>IF(N185="snížená",J185,0)</f>
        <v>0</v>
      </c>
      <c r="BG185" s="177">
        <f>IF(N185="zákl. přenesená",J185,0)</f>
        <v>0</v>
      </c>
      <c r="BH185" s="177">
        <f>IF(N185="sníž. přenesená",J185,0)</f>
        <v>0</v>
      </c>
      <c r="BI185" s="177">
        <f>IF(N185="nulová",J185,0)</f>
        <v>0</v>
      </c>
      <c r="BJ185" s="16" t="s">
        <v>127</v>
      </c>
      <c r="BK185" s="177">
        <f>ROUND(I185*H185,2)</f>
        <v>0</v>
      </c>
      <c r="BL185" s="16" t="s">
        <v>272</v>
      </c>
      <c r="BM185" s="176" t="s">
        <v>277</v>
      </c>
    </row>
    <row r="186" s="12" customFormat="1" ht="22.8" customHeight="1">
      <c r="A186" s="12"/>
      <c r="B186" s="150"/>
      <c r="C186" s="12"/>
      <c r="D186" s="151" t="s">
        <v>75</v>
      </c>
      <c r="E186" s="161" t="s">
        <v>278</v>
      </c>
      <c r="F186" s="161" t="s">
        <v>279</v>
      </c>
      <c r="G186" s="12"/>
      <c r="H186" s="12"/>
      <c r="I186" s="153"/>
      <c r="J186" s="162">
        <f>BK186</f>
        <v>0</v>
      </c>
      <c r="K186" s="12"/>
      <c r="L186" s="150"/>
      <c r="M186" s="155"/>
      <c r="N186" s="156"/>
      <c r="O186" s="156"/>
      <c r="P186" s="157">
        <f>P187</f>
        <v>0</v>
      </c>
      <c r="Q186" s="156"/>
      <c r="R186" s="157">
        <f>R187</f>
        <v>0</v>
      </c>
      <c r="S186" s="156"/>
      <c r="T186" s="158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51" t="s">
        <v>145</v>
      </c>
      <c r="AT186" s="159" t="s">
        <v>75</v>
      </c>
      <c r="AU186" s="159" t="s">
        <v>81</v>
      </c>
      <c r="AY186" s="151" t="s">
        <v>119</v>
      </c>
      <c r="BK186" s="160">
        <f>BK187</f>
        <v>0</v>
      </c>
    </row>
    <row r="187" s="2" customFormat="1" ht="14.4" customHeight="1">
      <c r="A187" s="35"/>
      <c r="B187" s="163"/>
      <c r="C187" s="164" t="s">
        <v>280</v>
      </c>
      <c r="D187" s="164" t="s">
        <v>122</v>
      </c>
      <c r="E187" s="165" t="s">
        <v>281</v>
      </c>
      <c r="F187" s="166" t="s">
        <v>279</v>
      </c>
      <c r="G187" s="167" t="s">
        <v>271</v>
      </c>
      <c r="H187" s="168">
        <v>1</v>
      </c>
      <c r="I187" s="169"/>
      <c r="J187" s="170">
        <f>ROUND(I187*H187,2)</f>
        <v>0</v>
      </c>
      <c r="K187" s="171"/>
      <c r="L187" s="36"/>
      <c r="M187" s="172" t="s">
        <v>1</v>
      </c>
      <c r="N187" s="173" t="s">
        <v>42</v>
      </c>
      <c r="O187" s="74"/>
      <c r="P187" s="174">
        <f>O187*H187</f>
        <v>0</v>
      </c>
      <c r="Q187" s="174">
        <v>0</v>
      </c>
      <c r="R187" s="174">
        <f>Q187*H187</f>
        <v>0</v>
      </c>
      <c r="S187" s="174">
        <v>0</v>
      </c>
      <c r="T187" s="175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76" t="s">
        <v>272</v>
      </c>
      <c r="AT187" s="176" t="s">
        <v>122</v>
      </c>
      <c r="AU187" s="176" t="s">
        <v>127</v>
      </c>
      <c r="AY187" s="16" t="s">
        <v>119</v>
      </c>
      <c r="BE187" s="177">
        <f>IF(N187="základní",J187,0)</f>
        <v>0</v>
      </c>
      <c r="BF187" s="177">
        <f>IF(N187="snížená",J187,0)</f>
        <v>0</v>
      </c>
      <c r="BG187" s="177">
        <f>IF(N187="zákl. přenesená",J187,0)</f>
        <v>0</v>
      </c>
      <c r="BH187" s="177">
        <f>IF(N187="sníž. přenesená",J187,0)</f>
        <v>0</v>
      </c>
      <c r="BI187" s="177">
        <f>IF(N187="nulová",J187,0)</f>
        <v>0</v>
      </c>
      <c r="BJ187" s="16" t="s">
        <v>127</v>
      </c>
      <c r="BK187" s="177">
        <f>ROUND(I187*H187,2)</f>
        <v>0</v>
      </c>
      <c r="BL187" s="16" t="s">
        <v>272</v>
      </c>
      <c r="BM187" s="176" t="s">
        <v>282</v>
      </c>
    </row>
    <row r="188" s="12" customFormat="1" ht="22.8" customHeight="1">
      <c r="A188" s="12"/>
      <c r="B188" s="150"/>
      <c r="C188" s="12"/>
      <c r="D188" s="151" t="s">
        <v>75</v>
      </c>
      <c r="E188" s="161" t="s">
        <v>283</v>
      </c>
      <c r="F188" s="161" t="s">
        <v>284</v>
      </c>
      <c r="G188" s="12"/>
      <c r="H188" s="12"/>
      <c r="I188" s="153"/>
      <c r="J188" s="162">
        <f>BK188</f>
        <v>0</v>
      </c>
      <c r="K188" s="12"/>
      <c r="L188" s="150"/>
      <c r="M188" s="155"/>
      <c r="N188" s="156"/>
      <c r="O188" s="156"/>
      <c r="P188" s="157">
        <f>P189</f>
        <v>0</v>
      </c>
      <c r="Q188" s="156"/>
      <c r="R188" s="157">
        <f>R189</f>
        <v>0</v>
      </c>
      <c r="S188" s="156"/>
      <c r="T188" s="158">
        <f>T189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51" t="s">
        <v>145</v>
      </c>
      <c r="AT188" s="159" t="s">
        <v>75</v>
      </c>
      <c r="AU188" s="159" t="s">
        <v>81</v>
      </c>
      <c r="AY188" s="151" t="s">
        <v>119</v>
      </c>
      <c r="BK188" s="160">
        <f>BK189</f>
        <v>0</v>
      </c>
    </row>
    <row r="189" s="2" customFormat="1" ht="14.4" customHeight="1">
      <c r="A189" s="35"/>
      <c r="B189" s="163"/>
      <c r="C189" s="164" t="s">
        <v>285</v>
      </c>
      <c r="D189" s="164" t="s">
        <v>122</v>
      </c>
      <c r="E189" s="165" t="s">
        <v>286</v>
      </c>
      <c r="F189" s="166" t="s">
        <v>287</v>
      </c>
      <c r="G189" s="167" t="s">
        <v>271</v>
      </c>
      <c r="H189" s="168">
        <v>1</v>
      </c>
      <c r="I189" s="169"/>
      <c r="J189" s="170">
        <f>ROUND(I189*H189,2)</f>
        <v>0</v>
      </c>
      <c r="K189" s="171"/>
      <c r="L189" s="36"/>
      <c r="M189" s="199" t="s">
        <v>1</v>
      </c>
      <c r="N189" s="200" t="s">
        <v>42</v>
      </c>
      <c r="O189" s="201"/>
      <c r="P189" s="202">
        <f>O189*H189</f>
        <v>0</v>
      </c>
      <c r="Q189" s="202">
        <v>0</v>
      </c>
      <c r="R189" s="202">
        <f>Q189*H189</f>
        <v>0</v>
      </c>
      <c r="S189" s="202">
        <v>0</v>
      </c>
      <c r="T189" s="203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76" t="s">
        <v>272</v>
      </c>
      <c r="AT189" s="176" t="s">
        <v>122</v>
      </c>
      <c r="AU189" s="176" t="s">
        <v>127</v>
      </c>
      <c r="AY189" s="16" t="s">
        <v>119</v>
      </c>
      <c r="BE189" s="177">
        <f>IF(N189="základní",J189,0)</f>
        <v>0</v>
      </c>
      <c r="BF189" s="177">
        <f>IF(N189="snížená",J189,0)</f>
        <v>0</v>
      </c>
      <c r="BG189" s="177">
        <f>IF(N189="zákl. přenesená",J189,0)</f>
        <v>0</v>
      </c>
      <c r="BH189" s="177">
        <f>IF(N189="sníž. přenesená",J189,0)</f>
        <v>0</v>
      </c>
      <c r="BI189" s="177">
        <f>IF(N189="nulová",J189,0)</f>
        <v>0</v>
      </c>
      <c r="BJ189" s="16" t="s">
        <v>127</v>
      </c>
      <c r="BK189" s="177">
        <f>ROUND(I189*H189,2)</f>
        <v>0</v>
      </c>
      <c r="BL189" s="16" t="s">
        <v>272</v>
      </c>
      <c r="BM189" s="176" t="s">
        <v>288</v>
      </c>
    </row>
    <row r="190" s="2" customFormat="1" ht="6.96" customHeight="1">
      <c r="A190" s="35"/>
      <c r="B190" s="57"/>
      <c r="C190" s="58"/>
      <c r="D190" s="58"/>
      <c r="E190" s="58"/>
      <c r="F190" s="58"/>
      <c r="G190" s="58"/>
      <c r="H190" s="58"/>
      <c r="I190" s="58"/>
      <c r="J190" s="58"/>
      <c r="K190" s="58"/>
      <c r="L190" s="36"/>
      <c r="M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</row>
  </sheetData>
  <autoFilter ref="C126:K189"/>
  <mergeCells count="6">
    <mergeCell ref="E7:H7"/>
    <mergeCell ref="E16:H16"/>
    <mergeCell ref="E25:H25"/>
    <mergeCell ref="E85:H85"/>
    <mergeCell ref="E119:H11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x-PC\x</dc:creator>
  <cp:lastModifiedBy>x-PC\x</cp:lastModifiedBy>
  <dcterms:created xsi:type="dcterms:W3CDTF">2025-05-19T12:41:56Z</dcterms:created>
  <dcterms:modified xsi:type="dcterms:W3CDTF">2025-05-19T12:41:58Z</dcterms:modified>
</cp:coreProperties>
</file>