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zivatel\Desktop\Veřejné zakázky\VZ Okna Východní\Okna Východní 2025 IV. etapa říjen\"/>
    </mc:Choice>
  </mc:AlternateContent>
  <xr:revisionPtr revIDLastSave="0" documentId="8_{9935181D-BE9F-4186-98B7-4F71F0DCB5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kapitulace stavby" sheetId="1" r:id="rId1"/>
    <sheet name="1025 - DPS Drahovice -vým..." sheetId="2" r:id="rId2"/>
  </sheets>
  <definedNames>
    <definedName name="_xlnm._FilterDatabase" localSheetId="1" hidden="1">'1025 - DPS Drahovice -vým...'!$C$124:$K$195</definedName>
    <definedName name="_xlnm.Print_Titles" localSheetId="1">'1025 - DPS Drahovice -vým...'!$124:$124</definedName>
    <definedName name="_xlnm.Print_Titles" localSheetId="0">'Rekapitulace stavby'!$92:$92</definedName>
    <definedName name="_xlnm.Print_Area" localSheetId="1">'1025 - DPS Drahovice -vým...'!$C$4:$J$37,'1025 - DPS Drahovice -vým...'!$C$50:$J$76,'1025 - DPS Drahovice -vým...'!$C$82:$J$108,'1025 - DPS Drahovice -vým...'!$C$114:$J$195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95" i="1"/>
  <c r="J33" i="2"/>
  <c r="AX95" i="1"/>
  <c r="BI195" i="2"/>
  <c r="BH195" i="2"/>
  <c r="BG195" i="2"/>
  <c r="BE195" i="2"/>
  <c r="T195" i="2"/>
  <c r="T194" i="2"/>
  <c r="R195" i="2"/>
  <c r="R194" i="2"/>
  <c r="P195" i="2"/>
  <c r="P194" i="2"/>
  <c r="BI193" i="2"/>
  <c r="BH193" i="2"/>
  <c r="BG193" i="2"/>
  <c r="BE193" i="2"/>
  <c r="T193" i="2"/>
  <c r="T192" i="2"/>
  <c r="R193" i="2"/>
  <c r="R192" i="2"/>
  <c r="P193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7" i="2"/>
  <c r="BH187" i="2"/>
  <c r="BG187" i="2"/>
  <c r="BE187" i="2"/>
  <c r="T187" i="2"/>
  <c r="R187" i="2"/>
  <c r="P187" i="2"/>
  <c r="BI185" i="2"/>
  <c r="BH185" i="2"/>
  <c r="BG185" i="2"/>
  <c r="BE185" i="2"/>
  <c r="T185" i="2"/>
  <c r="R185" i="2"/>
  <c r="P185" i="2"/>
  <c r="BI183" i="2"/>
  <c r="BH183" i="2"/>
  <c r="BG183" i="2"/>
  <c r="BE183" i="2"/>
  <c r="T183" i="2"/>
  <c r="R183" i="2"/>
  <c r="P183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6" i="2"/>
  <c r="BH176" i="2"/>
  <c r="BG176" i="2"/>
  <c r="BE176" i="2"/>
  <c r="T176" i="2"/>
  <c r="R176" i="2"/>
  <c r="P176" i="2"/>
  <c r="BI172" i="2"/>
  <c r="BH172" i="2"/>
  <c r="BG172" i="2"/>
  <c r="BE172" i="2"/>
  <c r="T172" i="2"/>
  <c r="R172" i="2"/>
  <c r="P172" i="2"/>
  <c r="BI169" i="2"/>
  <c r="BH169" i="2"/>
  <c r="BG169" i="2"/>
  <c r="BE169" i="2"/>
  <c r="T169" i="2"/>
  <c r="R169" i="2"/>
  <c r="P169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58" i="2"/>
  <c r="BH158" i="2"/>
  <c r="BG158" i="2"/>
  <c r="BE158" i="2"/>
  <c r="T158" i="2"/>
  <c r="T157" i="2" s="1"/>
  <c r="R158" i="2"/>
  <c r="R157" i="2"/>
  <c r="P158" i="2"/>
  <c r="P157" i="2" s="1"/>
  <c r="BI156" i="2"/>
  <c r="BH156" i="2"/>
  <c r="BG156" i="2"/>
  <c r="BE156" i="2"/>
  <c r="T156" i="2"/>
  <c r="R156" i="2"/>
  <c r="P156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R151" i="2" s="1"/>
  <c r="P152" i="2"/>
  <c r="BI149" i="2"/>
  <c r="BH149" i="2"/>
  <c r="BG149" i="2"/>
  <c r="BE149" i="2"/>
  <c r="T149" i="2"/>
  <c r="R149" i="2"/>
  <c r="P149" i="2"/>
  <c r="BI147" i="2"/>
  <c r="BH147" i="2"/>
  <c r="BG147" i="2"/>
  <c r="BE147" i="2"/>
  <c r="T147" i="2"/>
  <c r="R147" i="2"/>
  <c r="P147" i="2"/>
  <c r="BI143" i="2"/>
  <c r="BH143" i="2"/>
  <c r="BG143" i="2"/>
  <c r="BE143" i="2"/>
  <c r="T143" i="2"/>
  <c r="R143" i="2"/>
  <c r="P143" i="2"/>
  <c r="BI141" i="2"/>
  <c r="BH141" i="2"/>
  <c r="BG141" i="2"/>
  <c r="BE141" i="2"/>
  <c r="T141" i="2"/>
  <c r="R141" i="2"/>
  <c r="P141" i="2"/>
  <c r="BI136" i="2"/>
  <c r="BH136" i="2"/>
  <c r="BG136" i="2"/>
  <c r="BE136" i="2"/>
  <c r="T136" i="2"/>
  <c r="R136" i="2"/>
  <c r="P136" i="2"/>
  <c r="BI134" i="2"/>
  <c r="BH134" i="2"/>
  <c r="BG134" i="2"/>
  <c r="BE134" i="2"/>
  <c r="T134" i="2"/>
  <c r="R134" i="2"/>
  <c r="P134" i="2"/>
  <c r="BI128" i="2"/>
  <c r="BH128" i="2"/>
  <c r="BG128" i="2"/>
  <c r="BE128" i="2"/>
  <c r="J31" i="2" s="1"/>
  <c r="AV95" i="1" s="1"/>
  <c r="T128" i="2"/>
  <c r="R128" i="2"/>
  <c r="P128" i="2"/>
  <c r="J122" i="2"/>
  <c r="J121" i="2"/>
  <c r="F121" i="2"/>
  <c r="F119" i="2"/>
  <c r="E117" i="2"/>
  <c r="J90" i="2"/>
  <c r="J89" i="2"/>
  <c r="F89" i="2"/>
  <c r="F87" i="2"/>
  <c r="E85" i="2"/>
  <c r="J16" i="2"/>
  <c r="E16" i="2"/>
  <c r="F90" i="2"/>
  <c r="J15" i="2"/>
  <c r="J10" i="2"/>
  <c r="J87" i="2"/>
  <c r="L90" i="1"/>
  <c r="AM90" i="1"/>
  <c r="AM89" i="1"/>
  <c r="L89" i="1"/>
  <c r="AM87" i="1"/>
  <c r="L87" i="1"/>
  <c r="L85" i="1"/>
  <c r="L84" i="1"/>
  <c r="J167" i="2"/>
  <c r="BK162" i="2"/>
  <c r="BK180" i="2"/>
  <c r="J153" i="2"/>
  <c r="BK152" i="2"/>
  <c r="J164" i="2"/>
  <c r="BK153" i="2"/>
  <c r="BK158" i="2"/>
  <c r="J193" i="2"/>
  <c r="J187" i="2"/>
  <c r="BK154" i="2"/>
  <c r="AS94" i="1"/>
  <c r="J169" i="2"/>
  <c r="BK167" i="2"/>
  <c r="J195" i="2"/>
  <c r="BK187" i="2"/>
  <c r="BK164" i="2"/>
  <c r="BK149" i="2"/>
  <c r="J128" i="2"/>
  <c r="J181" i="2"/>
  <c r="BK181" i="2"/>
  <c r="BK190" i="2"/>
  <c r="BK172" i="2"/>
  <c r="J166" i="2"/>
  <c r="J134" i="2"/>
  <c r="BK185" i="2"/>
  <c r="BK147" i="2"/>
  <c r="BK191" i="2"/>
  <c r="J161" i="2"/>
  <c r="J147" i="2"/>
  <c r="J158" i="2"/>
  <c r="BK169" i="2"/>
  <c r="J180" i="2"/>
  <c r="J172" i="2"/>
  <c r="BK143" i="2"/>
  <c r="BK156" i="2"/>
  <c r="BK193" i="2"/>
  <c r="BK183" i="2"/>
  <c r="J156" i="2"/>
  <c r="J141" i="2"/>
  <c r="J143" i="2"/>
  <c r="J136" i="2"/>
  <c r="BK136" i="2"/>
  <c r="BK128" i="2"/>
  <c r="BK141" i="2"/>
  <c r="J191" i="2"/>
  <c r="J183" i="2"/>
  <c r="J149" i="2"/>
  <c r="J152" i="2"/>
  <c r="BK161" i="2"/>
  <c r="J176" i="2"/>
  <c r="J154" i="2"/>
  <c r="J190" i="2"/>
  <c r="BK176" i="2"/>
  <c r="BK166" i="2"/>
  <c r="BK195" i="2"/>
  <c r="J185" i="2"/>
  <c r="BK134" i="2"/>
  <c r="J162" i="2"/>
  <c r="R127" i="2" l="1"/>
  <c r="P142" i="2"/>
  <c r="BK151" i="2"/>
  <c r="J151" i="2"/>
  <c r="J98" i="2"/>
  <c r="P163" i="2"/>
  <c r="BK127" i="2"/>
  <c r="T127" i="2"/>
  <c r="R142" i="2"/>
  <c r="T151" i="2"/>
  <c r="BK160" i="2"/>
  <c r="J160" i="2"/>
  <c r="J101" i="2"/>
  <c r="R160" i="2"/>
  <c r="T160" i="2"/>
  <c r="R163" i="2"/>
  <c r="BK184" i="2"/>
  <c r="J184" i="2"/>
  <c r="J103" i="2"/>
  <c r="R184" i="2"/>
  <c r="R189" i="2"/>
  <c r="R188" i="2"/>
  <c r="P127" i="2"/>
  <c r="BK142" i="2"/>
  <c r="J142" i="2" s="1"/>
  <c r="J97" i="2" s="1"/>
  <c r="T142" i="2"/>
  <c r="P151" i="2"/>
  <c r="P160" i="2"/>
  <c r="BK163" i="2"/>
  <c r="J163" i="2"/>
  <c r="J102" i="2"/>
  <c r="T163" i="2"/>
  <c r="P184" i="2"/>
  <c r="T184" i="2"/>
  <c r="BK189" i="2"/>
  <c r="J189" i="2"/>
  <c r="J105" i="2"/>
  <c r="P189" i="2"/>
  <c r="P188" i="2"/>
  <c r="T189" i="2"/>
  <c r="T188" i="2"/>
  <c r="BK157" i="2"/>
  <c r="J157" i="2"/>
  <c r="J99" i="2"/>
  <c r="BK192" i="2"/>
  <c r="J192" i="2"/>
  <c r="J106" i="2"/>
  <c r="BK194" i="2"/>
  <c r="J194" i="2"/>
  <c r="J107" i="2"/>
  <c r="J119" i="2"/>
  <c r="BF158" i="2"/>
  <c r="BF166" i="2"/>
  <c r="BF167" i="2"/>
  <c r="BF172" i="2"/>
  <c r="BF180" i="2"/>
  <c r="BF195" i="2"/>
  <c r="BF154" i="2"/>
  <c r="BF156" i="2"/>
  <c r="BF141" i="2"/>
  <c r="BF143" i="2"/>
  <c r="BF176" i="2"/>
  <c r="BF181" i="2"/>
  <c r="BF185" i="2"/>
  <c r="BF187" i="2"/>
  <c r="BF190" i="2"/>
  <c r="BF191" i="2"/>
  <c r="BF193" i="2"/>
  <c r="F122" i="2"/>
  <c r="BF128" i="2"/>
  <c r="BF147" i="2"/>
  <c r="BF164" i="2"/>
  <c r="BF134" i="2"/>
  <c r="BF136" i="2"/>
  <c r="BF149" i="2"/>
  <c r="BF161" i="2"/>
  <c r="BF162" i="2"/>
  <c r="BF169" i="2"/>
  <c r="BF183" i="2"/>
  <c r="BF152" i="2"/>
  <c r="BF153" i="2"/>
  <c r="F34" i="2"/>
  <c r="BC95" i="1"/>
  <c r="BC94" i="1"/>
  <c r="AY94" i="1"/>
  <c r="F35" i="2"/>
  <c r="BD95" i="1"/>
  <c r="BD94" i="1" s="1"/>
  <c r="W33" i="1" s="1"/>
  <c r="F31" i="2"/>
  <c r="AZ95" i="1"/>
  <c r="AZ94" i="1"/>
  <c r="AV94" i="1"/>
  <c r="AK29" i="1"/>
  <c r="F33" i="2"/>
  <c r="BB95" i="1" s="1"/>
  <c r="BB94" i="1" s="1"/>
  <c r="W31" i="1" s="1"/>
  <c r="BK126" i="2" l="1"/>
  <c r="P159" i="2"/>
  <c r="P126" i="2"/>
  <c r="P125" i="2"/>
  <c r="AU95" i="1"/>
  <c r="AU94" i="1" s="1"/>
  <c r="T159" i="2"/>
  <c r="R159" i="2"/>
  <c r="R125" i="2" s="1"/>
  <c r="T126" i="2"/>
  <c r="T125" i="2" s="1"/>
  <c r="R126" i="2"/>
  <c r="J127" i="2"/>
  <c r="J96" i="2"/>
  <c r="BK159" i="2"/>
  <c r="J159" i="2"/>
  <c r="J100" i="2"/>
  <c r="BK188" i="2"/>
  <c r="J188" i="2" s="1"/>
  <c r="J104" i="2" s="1"/>
  <c r="F32" i="2"/>
  <c r="BA95" i="1"/>
  <c r="BA94" i="1"/>
  <c r="W30" i="1"/>
  <c r="W29" i="1"/>
  <c r="W32" i="1"/>
  <c r="AX94" i="1"/>
  <c r="J32" i="2"/>
  <c r="AW95" i="1"/>
  <c r="AT95" i="1"/>
  <c r="BK125" i="2" l="1"/>
  <c r="J125" i="2"/>
  <c r="J126" i="2"/>
  <c r="J95" i="2"/>
  <c r="J28" i="2"/>
  <c r="AG95" i="1"/>
  <c r="AG94" i="1" s="1"/>
  <c r="AK26" i="1" s="1"/>
  <c r="AK35" i="1" s="1"/>
  <c r="AW94" i="1"/>
  <c r="AK30" i="1"/>
  <c r="J37" i="2" l="1"/>
  <c r="J94" i="2"/>
  <c r="AN95" i="1"/>
  <c r="AT94" i="1"/>
  <c r="AN94" i="1"/>
</calcChain>
</file>

<file path=xl/sharedStrings.xml><?xml version="1.0" encoding="utf-8"?>
<sst xmlns="http://schemas.openxmlformats.org/spreadsheetml/2006/main" count="1006" uniqueCount="286">
  <si>
    <t>Export Komplet</t>
  </si>
  <si>
    <t/>
  </si>
  <si>
    <t>2.0</t>
  </si>
  <si>
    <t>False</t>
  </si>
  <si>
    <t>{696e5ab4-478b-4efb-86e1-416ea91f5097}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</si>
  <si>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</si>
  <si>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</si>
  <si>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</si>
  <si>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</si>
  <si>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</si>
  <si>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</si>
  <si>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</si>
  <si>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</si>
  <si>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</si>
  <si>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1025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</si>
  <si>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</si>
  <si>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</si>
  <si>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DPS Drahovice -výměna okenních výplní (změna)</t>
  </si>
  <si>
    <t>KSO:</t>
  </si>
  <si>
    <t>CC-CZ:</t>
  </si>
  <si>
    <t>Místo:</t>
  </si>
  <si>
    <t xml:space="preserve"> </t>
  </si>
  <si>
    <t>Datum:</t>
  </si>
  <si>
    <t>18. 6. 2025</t>
  </si>
  <si>
    <t>Zadavatel:</t>
  </si>
  <si>
    <t>IČ:</t>
  </si>
  <si>
    <t>Městské zařízení soc.služeb, p.o. K.Vary</t>
  </si>
  <si>
    <t>DIČ:</t>
  </si>
  <si>
    <t>Uchazeč:</t>
  </si>
  <si>
    <t>Vyplň údaj</t>
  </si>
  <si>
    <t>Projektant:</t>
  </si>
  <si>
    <t>Ing.R.Gajdoš, K.Vary</t>
  </si>
  <si>
    <t>True</t>
  </si>
  <si>
    <t>Zpracovatel:</t>
  </si>
  <si>
    <t>Šimková Dita, K.Vary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</si>
  <si>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</si>
  <si>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</si>
  <si>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</si>
  <si>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</si>
  <si>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</si>
  <si>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</si>
  <si>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</si>
  <si>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</si>
  <si>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</si>
  <si>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</si>
  <si>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</si>
  <si>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</si>
  <si>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</si>
  <si>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</si>
  <si>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</si>
  <si>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</si>
  <si>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</si>
  <si>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</si>
  <si>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</si>
  <si>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</si>
  <si>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</si>
  <si>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</si>
  <si>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</si>
  <si>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</si>
  <si>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</si>
  <si>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</si>
  <si>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</si>
  <si>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</si>
  <si>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</si>
  <si>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</si>
  <si>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</si>
  <si>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</si>
  <si>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</si>
  <si>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</si>
  <si>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</si>
  <si>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</si>
  <si>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</si>
  <si>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</si>
  <si>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</si>
  <si>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</si>
  <si>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</si>
  <si>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</si>
  <si>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</si>
  <si>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</si>
  <si>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</si>
  <si>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</si>
  <si>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</si>
  <si>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</si>
  <si>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</si>
  <si>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</si>
  <si>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</si>
  <si>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</si>
  <si>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</si>
  <si>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</si>
  <si>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</si>
  <si>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</si>
  <si>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</si>
  <si>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</si>
  <si>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</si>
  <si>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</si>
  <si>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764 - Konstrukce klempířské</t>
  </si>
  <si>
    <t xml:space="preserve">    766 - Konstrukce truhlářské</t>
  </si>
  <si>
    <t xml:space="preserve">    784 - Dokončovací práce - malby a tapety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</si>
  <si>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</si>
  <si>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</si>
  <si>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</si>
  <si>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</si>
  <si>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</si>
  <si>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</si>
  <si>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</si>
  <si>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</si>
  <si>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</si>
  <si>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</si>
  <si>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</si>
  <si>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</si>
  <si>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</si>
  <si>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</si>
  <si>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</si>
  <si>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</si>
  <si>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</si>
  <si>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</si>
  <si>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</si>
  <si>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</si>
  <si>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</si>
  <si>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</si>
  <si>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</si>
  <si>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612321131</t>
  </si>
  <si>
    <t>Vápenocementový štuk vnitřních stěn tloušťky do 3 mm</t>
  </si>
  <si>
    <t>m2</t>
  </si>
  <si>
    <t>4</t>
  </si>
  <si>
    <t>2</t>
  </si>
  <si>
    <t>-798805256</t>
  </si>
  <si>
    <t>VV</t>
  </si>
  <si>
    <t>Ostění</t>
  </si>
  <si>
    <t>1,5*3*12*0,15</t>
  </si>
  <si>
    <t>1,5*2*19*0,15</t>
  </si>
  <si>
    <t>(0,9+2,2+0,7)*19*0,15</t>
  </si>
  <si>
    <t>Součet</t>
  </si>
  <si>
    <t>619991001</t>
  </si>
  <si>
    <t>Zakrytí podlahy PE fólií</t>
  </si>
  <si>
    <t>-434980446</t>
  </si>
  <si>
    <t>31*5</t>
  </si>
  <si>
    <t>3</t>
  </si>
  <si>
    <t>619995001</t>
  </si>
  <si>
    <t>Začištění omítek kolem oken, dveří, podlah nebo obkladů</t>
  </si>
  <si>
    <t>m</t>
  </si>
  <si>
    <t>944964962</t>
  </si>
  <si>
    <t>1,5*4*12</t>
  </si>
  <si>
    <t>1,5*3*19</t>
  </si>
  <si>
    <t>(0,9+2,2+0,9+0,7)*19</t>
  </si>
  <si>
    <t>62250001R</t>
  </si>
  <si>
    <t>Drobné opravy vněj.omítek po výměně oken</t>
  </si>
  <si>
    <t>Kč</t>
  </si>
  <si>
    <t>1287076011</t>
  </si>
  <si>
    <t>9</t>
  </si>
  <si>
    <t>Ostatní konstrukce a práce, bourání</t>
  </si>
  <si>
    <t>5</t>
  </si>
  <si>
    <t>952901107</t>
  </si>
  <si>
    <t>Čištění budov omytí dvojitých nebo zdvojených oken nebo balkonových dveří pl přes 1,5 do 2,5 m2</t>
  </si>
  <si>
    <t>-1583684959</t>
  </si>
  <si>
    <t>1,5*1,5*31*2</t>
  </si>
  <si>
    <t>0,9*2,2*19*2</t>
  </si>
  <si>
    <t>968062376</t>
  </si>
  <si>
    <t>Vybourání dřevěných rámů oken zdvojených včetně křídel pl do 4 m2</t>
  </si>
  <si>
    <t>-1690436710</t>
  </si>
  <si>
    <t>1,5*1,5*31</t>
  </si>
  <si>
    <t>7</t>
  </si>
  <si>
    <t>968062455</t>
  </si>
  <si>
    <t>Vybourání dřevěných dveřních zárubní pl do 2 m2</t>
  </si>
  <si>
    <t>1950692826</t>
  </si>
  <si>
    <t>0,9*2,2*19 "balkon.dveře</t>
  </si>
  <si>
    <t>997</t>
  </si>
  <si>
    <t>Doprava suti a vybouraných hmot</t>
  </si>
  <si>
    <t>8</t>
  </si>
  <si>
    <t>997013160</t>
  </si>
  <si>
    <t>Vnitrostaveništní doprava suti a vybouraných hmot pro budovy v přes 30 do 36 m s omezením mechanizace</t>
  </si>
  <si>
    <t>t</t>
  </si>
  <si>
    <t>-1288753792</t>
  </si>
  <si>
    <t>997013501</t>
  </si>
  <si>
    <t>Odvoz suti a vybouraných hmot na skládku nebo meziskládku do 1 km se složením</t>
  </si>
  <si>
    <t>157756293</t>
  </si>
  <si>
    <t>10</t>
  </si>
  <si>
    <t>997013509</t>
  </si>
  <si>
    <t>Příplatek k odvozu suti a vybouraných hmot na skládku ZKD 1 km přes 1 km</t>
  </si>
  <si>
    <t>315991449</t>
  </si>
  <si>
    <t>5,819*24 "celkem do 25km</t>
  </si>
  <si>
    <t>11</t>
  </si>
  <si>
    <t>997013631</t>
  </si>
  <si>
    <t>Poplatek za uložení na skládce (skládkovné) stavebního odpadu směsného kód odpadu 17 09 04</t>
  </si>
  <si>
    <t>-678523153</t>
  </si>
  <si>
    <t>998</t>
  </si>
  <si>
    <t>Přesun hmot</t>
  </si>
  <si>
    <t>998011011</t>
  </si>
  <si>
    <t>Přesun hmot pro budovy zděné s omezením mechanizace pro budovy v přes 24 do 36 m</t>
  </si>
  <si>
    <t>-2055499677</t>
  </si>
  <si>
    <t>PSV</t>
  </si>
  <si>
    <t>Práce a dodávky PSV</t>
  </si>
  <si>
    <t>764</t>
  </si>
  <si>
    <t>Konstrukce klempířské</t>
  </si>
  <si>
    <t>13</t>
  </si>
  <si>
    <t>76450001R</t>
  </si>
  <si>
    <t>Drobné úpravy stáv. vnějších parapetů</t>
  </si>
  <si>
    <t>16</t>
  </si>
  <si>
    <t>1909882347</t>
  </si>
  <si>
    <t>14</t>
  </si>
  <si>
    <t>998764214</t>
  </si>
  <si>
    <t>Přesun hmot procentní pro konstrukce klempířské s omezením mechanizace v objektech v přes 24 do 36 m</t>
  </si>
  <si>
    <t>%</t>
  </si>
  <si>
    <t>-1234911892</t>
  </si>
  <si>
    <t>766</t>
  </si>
  <si>
    <t>Konstrukce truhlářské</t>
  </si>
  <si>
    <t>15</t>
  </si>
  <si>
    <t>766622131</t>
  </si>
  <si>
    <t>Montáž plastových oken plochy přes 1 m2 otevíravých v do 1,5 m s rámem do zdiva</t>
  </si>
  <si>
    <t>-358791624</t>
  </si>
  <si>
    <t>1,5*1,5*(8+11+12)</t>
  </si>
  <si>
    <t>M</t>
  </si>
  <si>
    <t>61140052</t>
  </si>
  <si>
    <t>okno plastové otevíravé/sklopné trojsklo přes plochu 1m2 do v 1,5m -komplet dle PD</t>
  </si>
  <si>
    <t>32</t>
  </si>
  <si>
    <t>576744946</t>
  </si>
  <si>
    <t>17</t>
  </si>
  <si>
    <t>766641131</t>
  </si>
  <si>
    <t>Montáž balkónových dveří zdvojených jednokřídlových bez nadsvětlíku včetně rámu do zdiva</t>
  </si>
  <si>
    <t>kus</t>
  </si>
  <si>
    <t>-1307467178</t>
  </si>
  <si>
    <t>8+11</t>
  </si>
  <si>
    <t>18</t>
  </si>
  <si>
    <t>61140058</t>
  </si>
  <si>
    <t>dveře plastové balkonové jednokřídlové trojsklo -komplet dle PD</t>
  </si>
  <si>
    <t>1308888686</t>
  </si>
  <si>
    <t>0,9*2,2*19</t>
  </si>
  <si>
    <t>37,62*1,8 'Přepočtené koeficientem množství</t>
  </si>
  <si>
    <t>19</t>
  </si>
  <si>
    <t>766691811</t>
  </si>
  <si>
    <t>Demontáž parapetních desek dřevěných nebo plastových šířky do 300 mm</t>
  </si>
  <si>
    <t>1456450734</t>
  </si>
  <si>
    <t>1,5*31 "parapet</t>
  </si>
  <si>
    <t>0,9*19 "práh balkon.dveří</t>
  </si>
  <si>
    <t>20</t>
  </si>
  <si>
    <t>766694116</t>
  </si>
  <si>
    <t>Montáž parapetních desek dřevěných nebo plastových š do 30 cm</t>
  </si>
  <si>
    <t>90091191</t>
  </si>
  <si>
    <t>61140077</t>
  </si>
  <si>
    <t>parapet plastový vnitřní š 160mm barva bílá</t>
  </si>
  <si>
    <t>2052070102</t>
  </si>
  <si>
    <t>22</t>
  </si>
  <si>
    <t>61144019</t>
  </si>
  <si>
    <t>koncovka k parapetu plastovému vnitřnímu 1 pár</t>
  </si>
  <si>
    <t>sada</t>
  </si>
  <si>
    <t>143440254</t>
  </si>
  <si>
    <t>19*4+12*2</t>
  </si>
  <si>
    <t>23</t>
  </si>
  <si>
    <t>998766214</t>
  </si>
  <si>
    <t>Přesun hmot procentní pro kce truhlářské s omezením mechanizace v objektech v přes 24 do 36 m</t>
  </si>
  <si>
    <t>370135106</t>
  </si>
  <si>
    <t>784</t>
  </si>
  <si>
    <t>Dokončovací práce - malby a tapety</t>
  </si>
  <si>
    <t>24</t>
  </si>
  <si>
    <t>784181121</t>
  </si>
  <si>
    <t>Hloubková jednonásobná bezbarvá penetrace podkladu v místnostech v do 3,80 m</t>
  </si>
  <si>
    <t>-814539428</t>
  </si>
  <si>
    <t>150 "odhad</t>
  </si>
  <si>
    <t>25</t>
  </si>
  <si>
    <t>784211101</t>
  </si>
  <si>
    <t>Dvojnásobné bílé malby ze směsí za mokra výborně oděruvzdorných v místnostech v do 3,80 m</t>
  </si>
  <si>
    <t>-1625956565</t>
  </si>
  <si>
    <t>VRN</t>
  </si>
  <si>
    <t>Vedlejší rozpočtové náklady</t>
  </si>
  <si>
    <t>VRN1</t>
  </si>
  <si>
    <t>Průzkumné, zeměměřičské a projektové práce</t>
  </si>
  <si>
    <t>26</t>
  </si>
  <si>
    <t>013254000</t>
  </si>
  <si>
    <t>Dokumentace skutečného provedení stavby</t>
  </si>
  <si>
    <t>1024</t>
  </si>
  <si>
    <t>375842781</t>
  </si>
  <si>
    <t>27</t>
  </si>
  <si>
    <t>013294000</t>
  </si>
  <si>
    <t>Ostatní dokumentace stavby - výrobní dokumentace</t>
  </si>
  <si>
    <t>1633501614</t>
  </si>
  <si>
    <t>VRN3</t>
  </si>
  <si>
    <t>Zařízení staveniště</t>
  </si>
  <si>
    <t>28</t>
  </si>
  <si>
    <t>030001000</t>
  </si>
  <si>
    <t>1497358753</t>
  </si>
  <si>
    <t>VRN4</t>
  </si>
  <si>
    <t>Inženýrská činnost</t>
  </si>
  <si>
    <t>29</t>
  </si>
  <si>
    <t>041403000</t>
  </si>
  <si>
    <t>Bezpečnost a ochrana zdraví při práci na staveništi</t>
  </si>
  <si>
    <t>980755103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</si>
</sst>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167" fontId="22" fillId="3" borderId="22" xfId="0" applyNumberFormat="1" applyFont="1" applyFill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78740</xdr:colOff>
      <xdr:row>3</xdr:row>
      <xdr:rowOff>0</xdr:rowOff>
    </xdr:from>
    <xdr:to>
      <xdr:col>40</xdr:col>
      <xdr:colOff>362585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222250</xdr:colOff>
      <xdr:row>81</xdr:row>
      <xdr:rowOff>0</xdr:rowOff>
    </xdr:from>
    <xdr:to>
      <xdr:col>41</xdr:col>
      <xdr:colOff>182245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75590" cy="27559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365760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365760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365760</xdr:colOff>
      <xdr:row>113</xdr:row>
      <xdr:rowOff>0</xdr:rowOff>
    </xdr:from>
    <xdr:to>
      <xdr:col>9</xdr:col>
      <xdr:colOff>1215390</xdr:colOff>
      <xdr:row>117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75590" cy="27559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/>
  </sheetViews>
  <sheetFormatPr defaultRowHeight="14.4"/>
  <cols>
    <col min="1" max="1" width="7.85546875" customWidth="1"/>
    <col min="2" max="2" width="1.5703125" customWidth="1"/>
    <col min="3" max="3" width="4" customWidth="1"/>
    <col min="4" max="33" width="2.5703125" customWidth="1"/>
    <col min="34" max="34" width="3.140625" customWidth="1"/>
    <col min="35" max="35" width="33.140625" customWidth="1"/>
    <col min="36" max="37" width="2.28515625" customWidth="1"/>
    <col min="38" max="38" width="7.85546875" customWidth="1"/>
    <col min="39" max="39" width="3.140625" customWidth="1"/>
    <col min="40" max="40" width="12.5703125" customWidth="1"/>
    <col min="41" max="41" width="7" customWidth="1"/>
    <col min="42" max="42" width="4" customWidth="1"/>
    <col min="43" max="43" width="14.85546875" hidden="1" customWidth="1"/>
    <col min="44" max="44" width="12.85546875" customWidth="1"/>
    <col min="45" max="47" width="24.42578125" hidden="1" customWidth="1"/>
    <col min="48" max="49" width="20.42578125" hidden="1" customWidth="1"/>
    <col min="50" max="51" width="23.5703125" hidden="1" customWidth="1"/>
    <col min="52" max="52" width="20.42578125" hidden="1" customWidth="1"/>
    <col min="53" max="53" width="18.140625" hidden="1" customWidth="1"/>
    <col min="54" max="54" width="23.5703125" hidden="1" customWidth="1"/>
    <col min="55" max="55" width="20.42578125" hidden="1" customWidth="1"/>
    <col min="56" max="56" width="18.140625" hidden="1" customWidth="1"/>
    <col min="57" max="57" width="62.85546875" customWidth="1"/>
    <col min="71" max="91" width="9.140625" hidden="1"/>
  </cols>
  <sheetData>
    <row r="1" spans="1:74" ht="10.199999999999999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" customHeight="1">
      <c r="AR2" s="218" t="s">
        <v>5</v>
      </c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S2" s="16" t="s">
        <v>6</v>
      </c>
      <c r="BT2" s="16" t="s">
        <v>7</v>
      </c>
    </row>
    <row r="3" spans="1:74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183" t="s">
        <v>14</v>
      </c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R5" s="19"/>
      <c r="BE5" s="180" t="s">
        <v>15</v>
      </c>
      <c r="BS5" s="16" t="s">
        <v>6</v>
      </c>
    </row>
    <row r="6" spans="1:74" ht="36.9" customHeight="1">
      <c r="B6" s="19"/>
      <c r="D6" s="25" t="s">
        <v>16</v>
      </c>
      <c r="K6" s="185" t="s">
        <v>17</v>
      </c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R6" s="19"/>
      <c r="BE6" s="181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181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181"/>
      <c r="BS8" s="16" t="s">
        <v>6</v>
      </c>
    </row>
    <row r="9" spans="1:74" ht="14.4" customHeight="1">
      <c r="B9" s="19"/>
      <c r="AR9" s="19"/>
      <c r="BE9" s="181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181"/>
      <c r="BS10" s="16" t="s">
        <v>6</v>
      </c>
    </row>
    <row r="11" spans="1:74" ht="18.45" customHeight="1">
      <c r="B11" s="19"/>
      <c r="E11" s="24" t="s">
        <v>26</v>
      </c>
      <c r="AK11" s="26" t="s">
        <v>27</v>
      </c>
      <c r="AN11" s="24" t="s">
        <v>1</v>
      </c>
      <c r="AR11" s="19"/>
      <c r="BE11" s="181"/>
      <c r="BS11" s="16" t="s">
        <v>6</v>
      </c>
    </row>
    <row r="12" spans="1:74" ht="6.9" customHeight="1">
      <c r="B12" s="19"/>
      <c r="AR12" s="19"/>
      <c r="BE12" s="181"/>
      <c r="BS12" s="16" t="s">
        <v>6</v>
      </c>
    </row>
    <row r="13" spans="1:74" ht="12" customHeight="1">
      <c r="B13" s="19"/>
      <c r="D13" s="26" t="s">
        <v>28</v>
      </c>
      <c r="AK13" s="26" t="s">
        <v>25</v>
      </c>
      <c r="AN13" s="28" t="s">
        <v>29</v>
      </c>
      <c r="AR13" s="19"/>
      <c r="BE13" s="181"/>
      <c r="BS13" s="16" t="s">
        <v>6</v>
      </c>
    </row>
    <row r="14" spans="1:74" ht="13.2">
      <c r="B14" s="19"/>
      <c r="E14" s="186" t="s">
        <v>29</v>
      </c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26" t="s">
        <v>27</v>
      </c>
      <c r="AN14" s="28" t="s">
        <v>29</v>
      </c>
      <c r="AR14" s="19"/>
      <c r="BE14" s="181"/>
      <c r="BS14" s="16" t="s">
        <v>6</v>
      </c>
    </row>
    <row r="15" spans="1:74" ht="6.9" customHeight="1">
      <c r="B15" s="19"/>
      <c r="AR15" s="19"/>
      <c r="BE15" s="181"/>
      <c r="BS15" s="16" t="s">
        <v>3</v>
      </c>
    </row>
    <row r="16" spans="1:74" ht="12" customHeight="1">
      <c r="B16" s="19"/>
      <c r="D16" s="26" t="s">
        <v>30</v>
      </c>
      <c r="AK16" s="26" t="s">
        <v>25</v>
      </c>
      <c r="AN16" s="24" t="s">
        <v>1</v>
      </c>
      <c r="AR16" s="19"/>
      <c r="BE16" s="181"/>
      <c r="BS16" s="16" t="s">
        <v>3</v>
      </c>
    </row>
    <row r="17" spans="2:71" ht="18.45" customHeight="1">
      <c r="B17" s="19"/>
      <c r="E17" s="24" t="s">
        <v>31</v>
      </c>
      <c r="AK17" s="26" t="s">
        <v>27</v>
      </c>
      <c r="AN17" s="24" t="s">
        <v>1</v>
      </c>
      <c r="AR17" s="19"/>
      <c r="BE17" s="181"/>
      <c r="BS17" s="16" t="s">
        <v>32</v>
      </c>
    </row>
    <row r="18" spans="2:71" ht="6.9" customHeight="1">
      <c r="B18" s="19"/>
      <c r="AR18" s="19"/>
      <c r="BE18" s="181"/>
      <c r="BS18" s="16" t="s">
        <v>6</v>
      </c>
    </row>
    <row r="19" spans="2:71" ht="12" customHeight="1">
      <c r="B19" s="19"/>
      <c r="D19" s="26" t="s">
        <v>33</v>
      </c>
      <c r="AK19" s="26" t="s">
        <v>25</v>
      </c>
      <c r="AN19" s="24" t="s">
        <v>1</v>
      </c>
      <c r="AR19" s="19"/>
      <c r="BE19" s="181"/>
      <c r="BS19" s="16" t="s">
        <v>6</v>
      </c>
    </row>
    <row r="20" spans="2:71" ht="18.45" customHeight="1">
      <c r="B20" s="19"/>
      <c r="E20" s="24" t="s">
        <v>34</v>
      </c>
      <c r="AK20" s="26" t="s">
        <v>27</v>
      </c>
      <c r="AN20" s="24" t="s">
        <v>1</v>
      </c>
      <c r="AR20" s="19"/>
      <c r="BE20" s="181"/>
      <c r="BS20" s="16" t="s">
        <v>32</v>
      </c>
    </row>
    <row r="21" spans="2:71" ht="6.9" customHeight="1">
      <c r="B21" s="19"/>
      <c r="AR21" s="19"/>
      <c r="BE21" s="181"/>
    </row>
    <row r="22" spans="2:71" ht="12" customHeight="1">
      <c r="B22" s="19"/>
      <c r="D22" s="26" t="s">
        <v>35</v>
      </c>
      <c r="AR22" s="19"/>
      <c r="BE22" s="181"/>
    </row>
    <row r="23" spans="2:71" ht="16.350000000000001" customHeight="1">
      <c r="B23" s="19"/>
      <c r="E23" s="188" t="s">
        <v>1</v>
      </c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R23" s="19"/>
      <c r="BE23" s="181"/>
    </row>
    <row r="24" spans="2:71" ht="6.9" customHeight="1">
      <c r="B24" s="19"/>
      <c r="AR24" s="19"/>
      <c r="BE24" s="181"/>
    </row>
    <row r="25" spans="2:71" ht="6.9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81"/>
    </row>
    <row r="26" spans="2:71" s="1" customFormat="1" ht="25.95" customHeight="1">
      <c r="B26" s="31"/>
      <c r="D26" s="32" t="s">
        <v>36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189">
        <f>ROUND(AG94,2)</f>
        <v>0</v>
      </c>
      <c r="AL26" s="190"/>
      <c r="AM26" s="190"/>
      <c r="AN26" s="190"/>
      <c r="AO26" s="190"/>
      <c r="AR26" s="31"/>
      <c r="BE26" s="181"/>
    </row>
    <row r="27" spans="2:71" s="1" customFormat="1" ht="6.9" customHeight="1">
      <c r="B27" s="31"/>
      <c r="AR27" s="31"/>
      <c r="BE27" s="181"/>
    </row>
    <row r="28" spans="2:71" s="1" customFormat="1" ht="13.2">
      <c r="B28" s="31"/>
      <c r="L28" s="191" t="s">
        <v>37</v>
      </c>
      <c r="M28" s="191"/>
      <c r="N28" s="191"/>
      <c r="O28" s="191"/>
      <c r="P28" s="191"/>
      <c r="W28" s="191" t="s">
        <v>38</v>
      </c>
      <c r="X28" s="191"/>
      <c r="Y28" s="191"/>
      <c r="Z28" s="191"/>
      <c r="AA28" s="191"/>
      <c r="AB28" s="191"/>
      <c r="AC28" s="191"/>
      <c r="AD28" s="191"/>
      <c r="AE28" s="191"/>
      <c r="AK28" s="191" t="s">
        <v>39</v>
      </c>
      <c r="AL28" s="191"/>
      <c r="AM28" s="191"/>
      <c r="AN28" s="191"/>
      <c r="AO28" s="191"/>
      <c r="AR28" s="31"/>
      <c r="BE28" s="181"/>
    </row>
    <row r="29" spans="2:71" s="2" customFormat="1" ht="14.4" customHeight="1">
      <c r="B29" s="35"/>
      <c r="D29" s="26" t="s">
        <v>40</v>
      </c>
      <c r="F29" s="26" t="s">
        <v>41</v>
      </c>
      <c r="L29" s="194">
        <v>0.21</v>
      </c>
      <c r="M29" s="193"/>
      <c r="N29" s="193"/>
      <c r="O29" s="193"/>
      <c r="P29" s="193"/>
      <c r="W29" s="192">
        <f>ROUND(AZ94, 2)</f>
        <v>0</v>
      </c>
      <c r="X29" s="193"/>
      <c r="Y29" s="193"/>
      <c r="Z29" s="193"/>
      <c r="AA29" s="193"/>
      <c r="AB29" s="193"/>
      <c r="AC29" s="193"/>
      <c r="AD29" s="193"/>
      <c r="AE29" s="193"/>
      <c r="AK29" s="192">
        <f>ROUND(AV94, 2)</f>
        <v>0</v>
      </c>
      <c r="AL29" s="193"/>
      <c r="AM29" s="193"/>
      <c r="AN29" s="193"/>
      <c r="AO29" s="193"/>
      <c r="AR29" s="35"/>
      <c r="BE29" s="182"/>
    </row>
    <row r="30" spans="2:71" s="2" customFormat="1" ht="14.4" customHeight="1">
      <c r="B30" s="35"/>
      <c r="F30" s="26" t="s">
        <v>42</v>
      </c>
      <c r="L30" s="194">
        <v>0.12</v>
      </c>
      <c r="M30" s="193"/>
      <c r="N30" s="193"/>
      <c r="O30" s="193"/>
      <c r="P30" s="193"/>
      <c r="W30" s="192">
        <f>ROUND(BA94, 2)</f>
        <v>0</v>
      </c>
      <c r="X30" s="193"/>
      <c r="Y30" s="193"/>
      <c r="Z30" s="193"/>
      <c r="AA30" s="193"/>
      <c r="AB30" s="193"/>
      <c r="AC30" s="193"/>
      <c r="AD30" s="193"/>
      <c r="AE30" s="193"/>
      <c r="AK30" s="192">
        <f>ROUND(AW94, 2)</f>
        <v>0</v>
      </c>
      <c r="AL30" s="193"/>
      <c r="AM30" s="193"/>
      <c r="AN30" s="193"/>
      <c r="AO30" s="193"/>
      <c r="AR30" s="35"/>
      <c r="BE30" s="182"/>
    </row>
    <row r="31" spans="2:71" s="2" customFormat="1" ht="14.4" hidden="1" customHeight="1">
      <c r="B31" s="35"/>
      <c r="F31" s="26" t="s">
        <v>43</v>
      </c>
      <c r="L31" s="194">
        <v>0.21</v>
      </c>
      <c r="M31" s="193"/>
      <c r="N31" s="193"/>
      <c r="O31" s="193"/>
      <c r="P31" s="193"/>
      <c r="W31" s="192">
        <f>ROUND(BB94, 2)</f>
        <v>0</v>
      </c>
      <c r="X31" s="193"/>
      <c r="Y31" s="193"/>
      <c r="Z31" s="193"/>
      <c r="AA31" s="193"/>
      <c r="AB31" s="193"/>
      <c r="AC31" s="193"/>
      <c r="AD31" s="193"/>
      <c r="AE31" s="193"/>
      <c r="AK31" s="192">
        <v>0</v>
      </c>
      <c r="AL31" s="193"/>
      <c r="AM31" s="193"/>
      <c r="AN31" s="193"/>
      <c r="AO31" s="193"/>
      <c r="AR31" s="35"/>
      <c r="BE31" s="182"/>
    </row>
    <row r="32" spans="2:71" s="2" customFormat="1" ht="14.4" hidden="1" customHeight="1">
      <c r="B32" s="35"/>
      <c r="F32" s="26" t="s">
        <v>44</v>
      </c>
      <c r="L32" s="194">
        <v>0.12</v>
      </c>
      <c r="M32" s="193"/>
      <c r="N32" s="193"/>
      <c r="O32" s="193"/>
      <c r="P32" s="193"/>
      <c r="W32" s="192">
        <f>ROUND(BC94, 2)</f>
        <v>0</v>
      </c>
      <c r="X32" s="193"/>
      <c r="Y32" s="193"/>
      <c r="Z32" s="193"/>
      <c r="AA32" s="193"/>
      <c r="AB32" s="193"/>
      <c r="AC32" s="193"/>
      <c r="AD32" s="193"/>
      <c r="AE32" s="193"/>
      <c r="AK32" s="192">
        <v>0</v>
      </c>
      <c r="AL32" s="193"/>
      <c r="AM32" s="193"/>
      <c r="AN32" s="193"/>
      <c r="AO32" s="193"/>
      <c r="AR32" s="35"/>
      <c r="BE32" s="182"/>
    </row>
    <row r="33" spans="2:57" s="2" customFormat="1" ht="14.4" hidden="1" customHeight="1">
      <c r="B33" s="35"/>
      <c r="F33" s="26" t="s">
        <v>45</v>
      </c>
      <c r="L33" s="194">
        <v>0</v>
      </c>
      <c r="M33" s="193"/>
      <c r="N33" s="193"/>
      <c r="O33" s="193"/>
      <c r="P33" s="193"/>
      <c r="W33" s="192">
        <f>ROUND(BD94, 2)</f>
        <v>0</v>
      </c>
      <c r="X33" s="193"/>
      <c r="Y33" s="193"/>
      <c r="Z33" s="193"/>
      <c r="AA33" s="193"/>
      <c r="AB33" s="193"/>
      <c r="AC33" s="193"/>
      <c r="AD33" s="193"/>
      <c r="AE33" s="193"/>
      <c r="AK33" s="192">
        <v>0</v>
      </c>
      <c r="AL33" s="193"/>
      <c r="AM33" s="193"/>
      <c r="AN33" s="193"/>
      <c r="AO33" s="193"/>
      <c r="AR33" s="35"/>
      <c r="BE33" s="182"/>
    </row>
    <row r="34" spans="2:57" s="1" customFormat="1" ht="6.9" customHeight="1">
      <c r="B34" s="31"/>
      <c r="AR34" s="31"/>
      <c r="BE34" s="181"/>
    </row>
    <row r="35" spans="2:57" s="1" customFormat="1" ht="25.95" customHeight="1">
      <c r="B35" s="31"/>
      <c r="C35" s="36"/>
      <c r="D35" s="37" t="s">
        <v>46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47</v>
      </c>
      <c r="U35" s="38"/>
      <c r="V35" s="38"/>
      <c r="W35" s="38"/>
      <c r="X35" s="195" t="s">
        <v>48</v>
      </c>
      <c r="Y35" s="196"/>
      <c r="Z35" s="196"/>
      <c r="AA35" s="196"/>
      <c r="AB35" s="196"/>
      <c r="AC35" s="38"/>
      <c r="AD35" s="38"/>
      <c r="AE35" s="38"/>
      <c r="AF35" s="38"/>
      <c r="AG35" s="38"/>
      <c r="AH35" s="38"/>
      <c r="AI35" s="38"/>
      <c r="AJ35" s="38"/>
      <c r="AK35" s="197">
        <f>SUM(AK26:AK33)</f>
        <v>0</v>
      </c>
      <c r="AL35" s="196"/>
      <c r="AM35" s="196"/>
      <c r="AN35" s="196"/>
      <c r="AO35" s="198"/>
      <c r="AP35" s="36"/>
      <c r="AQ35" s="36"/>
      <c r="AR35" s="31"/>
    </row>
    <row r="36" spans="2:57" s="1" customFormat="1" ht="6.9" customHeight="1">
      <c r="B36" s="31"/>
      <c r="AR36" s="31"/>
    </row>
    <row r="37" spans="2:57" s="1" customFormat="1" ht="14.4" customHeight="1">
      <c r="B37" s="31"/>
      <c r="AR37" s="31"/>
    </row>
    <row r="38" spans="2:57" ht="14.4" customHeight="1">
      <c r="B38" s="19"/>
      <c r="AR38" s="19"/>
    </row>
    <row r="39" spans="2:57" ht="14.4" customHeight="1">
      <c r="B39" s="19"/>
      <c r="AR39" s="19"/>
    </row>
    <row r="40" spans="2:57" ht="14.4" customHeight="1">
      <c r="B40" s="19"/>
      <c r="AR40" s="19"/>
    </row>
    <row r="41" spans="2:57" ht="14.4" customHeight="1">
      <c r="B41" s="19"/>
      <c r="AR41" s="19"/>
    </row>
    <row r="42" spans="2:57" ht="14.4" customHeight="1">
      <c r="B42" s="19"/>
      <c r="AR42" s="19"/>
    </row>
    <row r="43" spans="2:57" ht="14.4" customHeight="1">
      <c r="B43" s="19"/>
      <c r="AR43" s="19"/>
    </row>
    <row r="44" spans="2:57" ht="14.4" customHeight="1">
      <c r="B44" s="19"/>
      <c r="AR44" s="19"/>
    </row>
    <row r="45" spans="2:57" ht="14.4" customHeight="1">
      <c r="B45" s="19"/>
      <c r="AR45" s="19"/>
    </row>
    <row r="46" spans="2:57" ht="14.4" customHeight="1">
      <c r="B46" s="19"/>
      <c r="AR46" s="19"/>
    </row>
    <row r="47" spans="2:57" ht="14.4" customHeight="1">
      <c r="B47" s="19"/>
      <c r="AR47" s="19"/>
    </row>
    <row r="48" spans="2:57" ht="14.4" customHeight="1">
      <c r="B48" s="19"/>
      <c r="AR48" s="19"/>
    </row>
    <row r="49" spans="2:44" s="1" customFormat="1" ht="14.4" customHeight="1">
      <c r="B49" s="31"/>
      <c r="D49" s="40" t="s">
        <v>49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50</v>
      </c>
      <c r="AI49" s="41"/>
      <c r="AJ49" s="41"/>
      <c r="AK49" s="41"/>
      <c r="AL49" s="41"/>
      <c r="AM49" s="41"/>
      <c r="AN49" s="41"/>
      <c r="AO49" s="41"/>
      <c r="AR49" s="31"/>
    </row>
    <row r="50" spans="2:44" ht="10.199999999999999">
      <c r="B50" s="19"/>
      <c r="AR50" s="19"/>
    </row>
    <row r="51" spans="2:44" ht="10.199999999999999">
      <c r="B51" s="19"/>
      <c r="AR51" s="19"/>
    </row>
    <row r="52" spans="2:44" ht="10.199999999999999">
      <c r="B52" s="19"/>
      <c r="AR52" s="19"/>
    </row>
    <row r="53" spans="2:44" ht="10.199999999999999">
      <c r="B53" s="19"/>
      <c r="AR53" s="19"/>
    </row>
    <row r="54" spans="2:44" ht="10.199999999999999">
      <c r="B54" s="19"/>
      <c r="AR54" s="19"/>
    </row>
    <row r="55" spans="2:44" ht="10.199999999999999">
      <c r="B55" s="19"/>
      <c r="AR55" s="19"/>
    </row>
    <row r="56" spans="2:44" ht="10.199999999999999">
      <c r="B56" s="19"/>
      <c r="AR56" s="19"/>
    </row>
    <row r="57" spans="2:44" ht="10.199999999999999">
      <c r="B57" s="19"/>
      <c r="AR57" s="19"/>
    </row>
    <row r="58" spans="2:44" ht="10.199999999999999">
      <c r="B58" s="19"/>
      <c r="AR58" s="19"/>
    </row>
    <row r="59" spans="2:44" ht="10.199999999999999">
      <c r="B59" s="19"/>
      <c r="AR59" s="19"/>
    </row>
    <row r="60" spans="2:44" s="1" customFormat="1" ht="13.2">
      <c r="B60" s="31"/>
      <c r="D60" s="42" t="s">
        <v>51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52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51</v>
      </c>
      <c r="AI60" s="33"/>
      <c r="AJ60" s="33"/>
      <c r="AK60" s="33"/>
      <c r="AL60" s="33"/>
      <c r="AM60" s="42" t="s">
        <v>52</v>
      </c>
      <c r="AN60" s="33"/>
      <c r="AO60" s="33"/>
      <c r="AR60" s="31"/>
    </row>
    <row r="61" spans="2:44" ht="10.199999999999999">
      <c r="B61" s="19"/>
      <c r="AR61" s="19"/>
    </row>
    <row r="62" spans="2:44" ht="10.199999999999999">
      <c r="B62" s="19"/>
      <c r="AR62" s="19"/>
    </row>
    <row r="63" spans="2:44" ht="10.199999999999999">
      <c r="B63" s="19"/>
      <c r="AR63" s="19"/>
    </row>
    <row r="64" spans="2:44" s="1" customFormat="1" ht="13.2">
      <c r="B64" s="31"/>
      <c r="D64" s="40" t="s">
        <v>53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54</v>
      </c>
      <c r="AI64" s="41"/>
      <c r="AJ64" s="41"/>
      <c r="AK64" s="41"/>
      <c r="AL64" s="41"/>
      <c r="AM64" s="41"/>
      <c r="AN64" s="41"/>
      <c r="AO64" s="41"/>
      <c r="AR64" s="31"/>
    </row>
    <row r="65" spans="2:44" ht="10.199999999999999">
      <c r="B65" s="19"/>
      <c r="AR65" s="19"/>
    </row>
    <row r="66" spans="2:44" ht="10.199999999999999">
      <c r="B66" s="19"/>
      <c r="AR66" s="19"/>
    </row>
    <row r="67" spans="2:44" ht="10.199999999999999">
      <c r="B67" s="19"/>
      <c r="AR67" s="19"/>
    </row>
    <row r="68" spans="2:44" ht="10.199999999999999">
      <c r="B68" s="19"/>
      <c r="AR68" s="19"/>
    </row>
    <row r="69" spans="2:44" ht="10.199999999999999">
      <c r="B69" s="19"/>
      <c r="AR69" s="19"/>
    </row>
    <row r="70" spans="2:44" ht="10.199999999999999">
      <c r="B70" s="19"/>
      <c r="AR70" s="19"/>
    </row>
    <row r="71" spans="2:44" ht="10.199999999999999">
      <c r="B71" s="19"/>
      <c r="AR71" s="19"/>
    </row>
    <row r="72" spans="2:44" ht="10.199999999999999">
      <c r="B72" s="19"/>
      <c r="AR72" s="19"/>
    </row>
    <row r="73" spans="2:44" ht="10.199999999999999">
      <c r="B73" s="19"/>
      <c r="AR73" s="19"/>
    </row>
    <row r="74" spans="2:44" ht="10.199999999999999">
      <c r="B74" s="19"/>
      <c r="AR74" s="19"/>
    </row>
    <row r="75" spans="2:44" s="1" customFormat="1" ht="13.2">
      <c r="B75" s="31"/>
      <c r="D75" s="42" t="s">
        <v>51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52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51</v>
      </c>
      <c r="AI75" s="33"/>
      <c r="AJ75" s="33"/>
      <c r="AK75" s="33"/>
      <c r="AL75" s="33"/>
      <c r="AM75" s="42" t="s">
        <v>52</v>
      </c>
      <c r="AN75" s="33"/>
      <c r="AO75" s="33"/>
      <c r="AR75" s="31"/>
    </row>
    <row r="76" spans="2:44" s="1" customFormat="1" ht="10.199999999999999">
      <c r="B76" s="31"/>
      <c r="AR76" s="31"/>
    </row>
    <row r="77" spans="2:44" s="1" customFormat="1" ht="6.9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0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0" s="1" customFormat="1" ht="24.9" customHeight="1">
      <c r="B82" s="31"/>
      <c r="C82" s="20" t="s">
        <v>55</v>
      </c>
      <c r="AR82" s="31"/>
    </row>
    <row r="83" spans="1:90" s="1" customFormat="1" ht="6.9" customHeight="1">
      <c r="B83" s="31"/>
      <c r="AR83" s="31"/>
    </row>
    <row r="84" spans="1:90" s="3" customFormat="1" ht="12" customHeight="1">
      <c r="B84" s="47"/>
      <c r="C84" s="26" t="s">
        <v>13</v>
      </c>
      <c r="L84" s="3" t="str">
        <f>K5</f>
        <v>1025</v>
      </c>
      <c r="AR84" s="47"/>
    </row>
    <row r="85" spans="1:90" s="4" customFormat="1" ht="36.9" customHeight="1">
      <c r="B85" s="48"/>
      <c r="C85" s="49" t="s">
        <v>16</v>
      </c>
      <c r="L85" s="199" t="str">
        <f>K6</f>
        <v>DPS Drahovice -výměna okenních výplní (změna)</v>
      </c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  <c r="AA85" s="200"/>
      <c r="AB85" s="200"/>
      <c r="AC85" s="200"/>
      <c r="AD85" s="200"/>
      <c r="AE85" s="200"/>
      <c r="AF85" s="200"/>
      <c r="AG85" s="200"/>
      <c r="AH85" s="200"/>
      <c r="AI85" s="200"/>
      <c r="AJ85" s="200"/>
      <c r="AR85" s="48"/>
    </row>
    <row r="86" spans="1:90" s="1" customFormat="1" ht="6.9" customHeight="1">
      <c r="B86" s="31"/>
      <c r="AR86" s="31"/>
    </row>
    <row r="87" spans="1:90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201" t="str">
        <f>IF(AN8= "","",AN8)</f>
        <v>18. 6. 2025</v>
      </c>
      <c r="AN87" s="201"/>
      <c r="AR87" s="31"/>
    </row>
    <row r="88" spans="1:90" s="1" customFormat="1" ht="6.9" customHeight="1">
      <c r="B88" s="31"/>
      <c r="AR88" s="31"/>
    </row>
    <row r="89" spans="1:90" s="1" customFormat="1" ht="15.3" customHeight="1">
      <c r="B89" s="31"/>
      <c r="C89" s="26" t="s">
        <v>24</v>
      </c>
      <c r="L89" s="3" t="str">
        <f>IF(E11= "","",E11)</f>
        <v>Městské zařízení soc.služeb, p.o. K.Vary</v>
      </c>
      <c r="AI89" s="26" t="s">
        <v>30</v>
      </c>
      <c r="AM89" s="202" t="str">
        <f>IF(E17="","",E17)</f>
        <v>Ing.R.Gajdoš, K.Vary</v>
      </c>
      <c r="AN89" s="203"/>
      <c r="AO89" s="203"/>
      <c r="AP89" s="203"/>
      <c r="AR89" s="31"/>
      <c r="AS89" s="204" t="s">
        <v>56</v>
      </c>
      <c r="AT89" s="205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0" s="1" customFormat="1" ht="15.3" customHeight="1">
      <c r="B90" s="31"/>
      <c r="C90" s="26" t="s">
        <v>28</v>
      </c>
      <c r="L90" s="3" t="str">
        <f>IF(E14= "Vyplň údaj","",E14)</f>
        <v/>
      </c>
      <c r="AI90" s="26" t="s">
        <v>33</v>
      </c>
      <c r="AM90" s="202" t="str">
        <f>IF(E20="","",E20)</f>
        <v>Šimková Dita, K.Vary</v>
      </c>
      <c r="AN90" s="203"/>
      <c r="AO90" s="203"/>
      <c r="AP90" s="203"/>
      <c r="AR90" s="31"/>
      <c r="AS90" s="206"/>
      <c r="AT90" s="207"/>
      <c r="BD90" s="55"/>
    </row>
    <row r="91" spans="1:90" s="1" customFormat="1" ht="10.8" customHeight="1">
      <c r="B91" s="31"/>
      <c r="AR91" s="31"/>
      <c r="AS91" s="206"/>
      <c r="AT91" s="207"/>
      <c r="BD91" s="55"/>
    </row>
    <row r="92" spans="1:90" s="1" customFormat="1" ht="29.25" customHeight="1">
      <c r="B92" s="31"/>
      <c r="C92" s="208" t="s">
        <v>57</v>
      </c>
      <c r="D92" s="209"/>
      <c r="E92" s="209"/>
      <c r="F92" s="209"/>
      <c r="G92" s="209"/>
      <c r="H92" s="56"/>
      <c r="I92" s="210" t="s">
        <v>58</v>
      </c>
      <c r="J92" s="209"/>
      <c r="K92" s="209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209"/>
      <c r="W92" s="209"/>
      <c r="X92" s="209"/>
      <c r="Y92" s="209"/>
      <c r="Z92" s="209"/>
      <c r="AA92" s="209"/>
      <c r="AB92" s="209"/>
      <c r="AC92" s="209"/>
      <c r="AD92" s="209"/>
      <c r="AE92" s="209"/>
      <c r="AF92" s="209"/>
      <c r="AG92" s="211" t="s">
        <v>59</v>
      </c>
      <c r="AH92" s="209"/>
      <c r="AI92" s="209"/>
      <c r="AJ92" s="209"/>
      <c r="AK92" s="209"/>
      <c r="AL92" s="209"/>
      <c r="AM92" s="209"/>
      <c r="AN92" s="210" t="s">
        <v>60</v>
      </c>
      <c r="AO92" s="209"/>
      <c r="AP92" s="212"/>
      <c r="AQ92" s="57" t="s">
        <v>61</v>
      </c>
      <c r="AR92" s="31"/>
      <c r="AS92" s="58" t="s">
        <v>62</v>
      </c>
      <c r="AT92" s="59" t="s">
        <v>63</v>
      </c>
      <c r="AU92" s="59" t="s">
        <v>64</v>
      </c>
      <c r="AV92" s="59" t="s">
        <v>65</v>
      </c>
      <c r="AW92" s="59" t="s">
        <v>66</v>
      </c>
      <c r="AX92" s="59" t="s">
        <v>67</v>
      </c>
      <c r="AY92" s="59" t="s">
        <v>68</v>
      </c>
      <c r="AZ92" s="59" t="s">
        <v>69</v>
      </c>
      <c r="BA92" s="59" t="s">
        <v>70</v>
      </c>
      <c r="BB92" s="59" t="s">
        <v>71</v>
      </c>
      <c r="BC92" s="59" t="s">
        <v>72</v>
      </c>
      <c r="BD92" s="60" t="s">
        <v>73</v>
      </c>
    </row>
    <row r="93" spans="1:90" s="1" customFormat="1" ht="10.8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0" s="5" customFormat="1" ht="32.4" customHeight="1">
      <c r="B94" s="62"/>
      <c r="C94" s="63" t="s">
        <v>74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16">
        <f>ROUND(AG95,2)</f>
        <v>0</v>
      </c>
      <c r="AH94" s="216"/>
      <c r="AI94" s="216"/>
      <c r="AJ94" s="216"/>
      <c r="AK94" s="216"/>
      <c r="AL94" s="216"/>
      <c r="AM94" s="216"/>
      <c r="AN94" s="217">
        <f>SUM(AG94,AT94)</f>
        <v>0</v>
      </c>
      <c r="AO94" s="217"/>
      <c r="AP94" s="217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75</v>
      </c>
      <c r="BT94" s="71" t="s">
        <v>76</v>
      </c>
      <c r="BV94" s="71" t="s">
        <v>77</v>
      </c>
      <c r="BW94" s="71" t="s">
        <v>4</v>
      </c>
      <c r="BX94" s="71" t="s">
        <v>78</v>
      </c>
      <c r="CL94" s="71" t="s">
        <v>1</v>
      </c>
    </row>
    <row r="95" spans="1:90" s="6" customFormat="1" ht="23.7" customHeight="1">
      <c r="A95" s="72" t="s">
        <v>79</v>
      </c>
      <c r="B95" s="73"/>
      <c r="C95" s="74"/>
      <c r="D95" s="215" t="s">
        <v>14</v>
      </c>
      <c r="E95" s="215"/>
      <c r="F95" s="215"/>
      <c r="G95" s="215"/>
      <c r="H95" s="215"/>
      <c r="I95" s="75"/>
      <c r="J95" s="215" t="s">
        <v>17</v>
      </c>
      <c r="K95" s="215"/>
      <c r="L95" s="215"/>
      <c r="M95" s="215"/>
      <c r="N95" s="215"/>
      <c r="O95" s="215"/>
      <c r="P95" s="215"/>
      <c r="Q95" s="215"/>
      <c r="R95" s="215"/>
      <c r="S95" s="215"/>
      <c r="T95" s="215"/>
      <c r="U95" s="215"/>
      <c r="V95" s="215"/>
      <c r="W95" s="215"/>
      <c r="X95" s="215"/>
      <c r="Y95" s="215"/>
      <c r="Z95" s="215"/>
      <c r="AA95" s="215"/>
      <c r="AB95" s="215"/>
      <c r="AC95" s="215"/>
      <c r="AD95" s="215"/>
      <c r="AE95" s="215"/>
      <c r="AF95" s="215"/>
      <c r="AG95" s="213">
        <f>'1025 - DPS Drahovice -vým...'!J28</f>
        <v>0</v>
      </c>
      <c r="AH95" s="214"/>
      <c r="AI95" s="214"/>
      <c r="AJ95" s="214"/>
      <c r="AK95" s="214"/>
      <c r="AL95" s="214"/>
      <c r="AM95" s="214"/>
      <c r="AN95" s="213">
        <f>SUM(AG95,AT95)</f>
        <v>0</v>
      </c>
      <c r="AO95" s="214"/>
      <c r="AP95" s="214"/>
      <c r="AQ95" s="76" t="s">
        <v>80</v>
      </c>
      <c r="AR95" s="73"/>
      <c r="AS95" s="77">
        <v>0</v>
      </c>
      <c r="AT95" s="78">
        <f>ROUND(SUM(AV95:AW95),2)</f>
        <v>0</v>
      </c>
      <c r="AU95" s="79">
        <f>'1025 - DPS Drahovice -vým...'!P125</f>
        <v>0</v>
      </c>
      <c r="AV95" s="78">
        <f>'1025 - DPS Drahovice -vým...'!J31</f>
        <v>0</v>
      </c>
      <c r="AW95" s="78">
        <f>'1025 - DPS Drahovice -vým...'!J32</f>
        <v>0</v>
      </c>
      <c r="AX95" s="78">
        <f>'1025 - DPS Drahovice -vým...'!J33</f>
        <v>0</v>
      </c>
      <c r="AY95" s="78">
        <f>'1025 - DPS Drahovice -vým...'!J34</f>
        <v>0</v>
      </c>
      <c r="AZ95" s="78">
        <f>'1025 - DPS Drahovice -vým...'!F31</f>
        <v>0</v>
      </c>
      <c r="BA95" s="78">
        <f>'1025 - DPS Drahovice -vým...'!F32</f>
        <v>0</v>
      </c>
      <c r="BB95" s="78">
        <f>'1025 - DPS Drahovice -vým...'!F33</f>
        <v>0</v>
      </c>
      <c r="BC95" s="78">
        <f>'1025 - DPS Drahovice -vým...'!F34</f>
        <v>0</v>
      </c>
      <c r="BD95" s="80">
        <f>'1025 - DPS Drahovice -vým...'!F35</f>
        <v>0</v>
      </c>
      <c r="BT95" s="81" t="s">
        <v>81</v>
      </c>
      <c r="BU95" s="81" t="s">
        <v>82</v>
      </c>
      <c r="BV95" s="81" t="s">
        <v>77</v>
      </c>
      <c r="BW95" s="81" t="s">
        <v>4</v>
      </c>
      <c r="BX95" s="81" t="s">
        <v>78</v>
      </c>
      <c r="CL95" s="81" t="s">
        <v>1</v>
      </c>
    </row>
    <row r="96" spans="1:90" s="1" customFormat="1" ht="30" customHeight="1">
      <c r="B96" s="31"/>
      <c r="AR96" s="31"/>
    </row>
    <row r="97" spans="2:44" s="1" customFormat="1" ht="6.9" customHeight="1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31"/>
    </row>
  </sheetData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1025 - DPS Drahovice -vým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96"/>
  <sheetViews>
    <sheetView showGridLines="0" workbookViewId="0"/>
  </sheetViews>
  <sheetFormatPr defaultRowHeight="14.4"/>
  <cols>
    <col min="1" max="1" width="7.85546875" customWidth="1"/>
    <col min="2" max="2" width="1" customWidth="1"/>
    <col min="3" max="3" width="4" customWidth="1"/>
    <col min="4" max="4" width="4.140625" customWidth="1"/>
    <col min="5" max="5" width="16.140625" customWidth="1"/>
    <col min="6" max="6" width="95.42578125" customWidth="1"/>
    <col min="7" max="7" width="7" customWidth="1"/>
    <col min="8" max="8" width="13.28515625" customWidth="1"/>
    <col min="9" max="9" width="15" customWidth="1"/>
    <col min="10" max="10" width="21.140625" customWidth="1"/>
    <col min="11" max="11" width="21.140625" hidden="1" customWidth="1"/>
    <col min="12" max="12" width="8.85546875" customWidth="1"/>
    <col min="13" max="13" width="10.28515625" hidden="1" customWidth="1"/>
    <col min="14" max="14" width="9.140625" hidden="1"/>
    <col min="15" max="20" width="13.42578125" hidden="1" customWidth="1"/>
    <col min="21" max="21" width="15.42578125" hidden="1" customWidth="1"/>
    <col min="22" max="22" width="11.7109375" customWidth="1"/>
    <col min="23" max="23" width="15.42578125" customWidth="1"/>
    <col min="24" max="24" width="11.7109375" customWidth="1"/>
    <col min="25" max="25" width="14.140625" customWidth="1"/>
    <col min="26" max="26" width="10.42578125" customWidth="1"/>
    <col min="27" max="27" width="14.140625" customWidth="1"/>
    <col min="28" max="28" width="15.42578125" customWidth="1"/>
    <col min="29" max="29" width="10.42578125" customWidth="1"/>
    <col min="30" max="30" width="14.140625" customWidth="1"/>
    <col min="31" max="31" width="15.42578125" customWidth="1"/>
    <col min="44" max="65" width="9.140625" hidden="1"/>
  </cols>
  <sheetData>
    <row r="2" spans="2:46" ht="36.9" customHeight="1">
      <c r="L2" s="218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6" t="s">
        <v>4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4.9" customHeight="1">
      <c r="B4" s="19"/>
      <c r="D4" s="20" t="s">
        <v>83</v>
      </c>
      <c r="L4" s="19"/>
      <c r="M4" s="82" t="s">
        <v>10</v>
      </c>
      <c r="AT4" s="16" t="s">
        <v>3</v>
      </c>
    </row>
    <row r="5" spans="2:46" ht="6.9" customHeight="1">
      <c r="B5" s="19"/>
      <c r="L5" s="19"/>
    </row>
    <row r="6" spans="2:46" s="1" customFormat="1" ht="12" customHeight="1">
      <c r="B6" s="31"/>
      <c r="D6" s="26" t="s">
        <v>16</v>
      </c>
      <c r="L6" s="31"/>
    </row>
    <row r="7" spans="2:46" s="1" customFormat="1" ht="16.350000000000001" customHeight="1">
      <c r="B7" s="31"/>
      <c r="E7" s="199" t="s">
        <v>17</v>
      </c>
      <c r="F7" s="219"/>
      <c r="G7" s="219"/>
      <c r="H7" s="219"/>
      <c r="L7" s="31"/>
    </row>
    <row r="8" spans="2:46" s="1" customFormat="1" ht="10.199999999999999">
      <c r="B8" s="31"/>
      <c r="L8" s="31"/>
    </row>
    <row r="9" spans="2:46" s="1" customFormat="1" ht="12" customHeight="1">
      <c r="B9" s="31"/>
      <c r="D9" s="26" t="s">
        <v>18</v>
      </c>
      <c r="F9" s="24" t="s">
        <v>1</v>
      </c>
      <c r="I9" s="26" t="s">
        <v>19</v>
      </c>
      <c r="J9" s="24" t="s">
        <v>1</v>
      </c>
      <c r="L9" s="31"/>
    </row>
    <row r="10" spans="2:46" s="1" customFormat="1" ht="12" customHeight="1">
      <c r="B10" s="31"/>
      <c r="D10" s="26" t="s">
        <v>20</v>
      </c>
      <c r="F10" s="24" t="s">
        <v>21</v>
      </c>
      <c r="I10" s="26" t="s">
        <v>22</v>
      </c>
      <c r="J10" s="51" t="str">
        <f>'Rekapitulace stavby'!AN8</f>
        <v>18. 6. 2025</v>
      </c>
      <c r="L10" s="31"/>
    </row>
    <row r="11" spans="2:46" s="1" customFormat="1" ht="10.8" customHeight="1">
      <c r="B11" s="31"/>
      <c r="L11" s="31"/>
    </row>
    <row r="12" spans="2:46" s="1" customFormat="1" ht="12" customHeight="1">
      <c r="B12" s="31"/>
      <c r="D12" s="26" t="s">
        <v>24</v>
      </c>
      <c r="I12" s="26" t="s">
        <v>25</v>
      </c>
      <c r="J12" s="24" t="s">
        <v>1</v>
      </c>
      <c r="L12" s="31"/>
    </row>
    <row r="13" spans="2:46" s="1" customFormat="1" ht="18" customHeight="1">
      <c r="B13" s="31"/>
      <c r="E13" s="24" t="s">
        <v>26</v>
      </c>
      <c r="I13" s="26" t="s">
        <v>27</v>
      </c>
      <c r="J13" s="24" t="s">
        <v>1</v>
      </c>
      <c r="L13" s="31"/>
    </row>
    <row r="14" spans="2:46" s="1" customFormat="1" ht="6.9" customHeight="1">
      <c r="B14" s="31"/>
      <c r="L14" s="31"/>
    </row>
    <row r="15" spans="2:46" s="1" customFormat="1" ht="12" customHeight="1">
      <c r="B15" s="31"/>
      <c r="D15" s="26" t="s">
        <v>28</v>
      </c>
      <c r="I15" s="26" t="s">
        <v>25</v>
      </c>
      <c r="J15" s="27" t="str">
        <f>'Rekapitulace stavby'!AN13</f>
        <v>Vyplň údaj</v>
      </c>
      <c r="L15" s="31"/>
    </row>
    <row r="16" spans="2:46" s="1" customFormat="1" ht="18" customHeight="1">
      <c r="B16" s="31"/>
      <c r="E16" s="220" t="str">
        <f>'Rekapitulace stavby'!E14</f>
        <v>Vyplň údaj</v>
      </c>
      <c r="F16" s="183"/>
      <c r="G16" s="183"/>
      <c r="H16" s="183"/>
      <c r="I16" s="26" t="s">
        <v>27</v>
      </c>
      <c r="J16" s="27" t="str">
        <f>'Rekapitulace stavby'!AN14</f>
        <v>Vyplň údaj</v>
      </c>
      <c r="L16" s="31"/>
    </row>
    <row r="17" spans="2:12" s="1" customFormat="1" ht="6.9" customHeight="1">
      <c r="B17" s="31"/>
      <c r="L17" s="31"/>
    </row>
    <row r="18" spans="2:12" s="1" customFormat="1" ht="12" customHeight="1">
      <c r="B18" s="31"/>
      <c r="D18" s="26" t="s">
        <v>30</v>
      </c>
      <c r="I18" s="26" t="s">
        <v>25</v>
      </c>
      <c r="J18" s="24" t="s">
        <v>1</v>
      </c>
      <c r="L18" s="31"/>
    </row>
    <row r="19" spans="2:12" s="1" customFormat="1" ht="18" customHeight="1">
      <c r="B19" s="31"/>
      <c r="E19" s="24" t="s">
        <v>31</v>
      </c>
      <c r="I19" s="26" t="s">
        <v>27</v>
      </c>
      <c r="J19" s="24" t="s">
        <v>1</v>
      </c>
      <c r="L19" s="31"/>
    </row>
    <row r="20" spans="2:12" s="1" customFormat="1" ht="6.9" customHeight="1">
      <c r="B20" s="31"/>
      <c r="L20" s="31"/>
    </row>
    <row r="21" spans="2:12" s="1" customFormat="1" ht="12" customHeight="1">
      <c r="B21" s="31"/>
      <c r="D21" s="26" t="s">
        <v>33</v>
      </c>
      <c r="I21" s="26" t="s">
        <v>25</v>
      </c>
      <c r="J21" s="24" t="s">
        <v>1</v>
      </c>
      <c r="L21" s="31"/>
    </row>
    <row r="22" spans="2:12" s="1" customFormat="1" ht="18" customHeight="1">
      <c r="B22" s="31"/>
      <c r="E22" s="24" t="s">
        <v>34</v>
      </c>
      <c r="I22" s="26" t="s">
        <v>27</v>
      </c>
      <c r="J22" s="24" t="s">
        <v>1</v>
      </c>
      <c r="L22" s="31"/>
    </row>
    <row r="23" spans="2:12" s="1" customFormat="1" ht="6.9" customHeight="1">
      <c r="B23" s="31"/>
      <c r="L23" s="31"/>
    </row>
    <row r="24" spans="2:12" s="1" customFormat="1" ht="12" customHeight="1">
      <c r="B24" s="31"/>
      <c r="D24" s="26" t="s">
        <v>35</v>
      </c>
      <c r="L24" s="31"/>
    </row>
    <row r="25" spans="2:12" s="7" customFormat="1" ht="16.350000000000001" customHeight="1">
      <c r="B25" s="83"/>
      <c r="E25" s="188" t="s">
        <v>1</v>
      </c>
      <c r="F25" s="188"/>
      <c r="G25" s="188"/>
      <c r="H25" s="188"/>
      <c r="L25" s="83"/>
    </row>
    <row r="26" spans="2:12" s="1" customFormat="1" ht="6.9" customHeight="1">
      <c r="B26" s="31"/>
      <c r="L26" s="31"/>
    </row>
    <row r="27" spans="2:12" s="1" customFormat="1" ht="6.9" customHeight="1">
      <c r="B27" s="31"/>
      <c r="D27" s="52"/>
      <c r="E27" s="52"/>
      <c r="F27" s="52"/>
      <c r="G27" s="52"/>
      <c r="H27" s="52"/>
      <c r="I27" s="52"/>
      <c r="J27" s="52"/>
      <c r="K27" s="52"/>
      <c r="L27" s="31"/>
    </row>
    <row r="28" spans="2:12" s="1" customFormat="1" ht="25.35" customHeight="1">
      <c r="B28" s="31"/>
      <c r="D28" s="84" t="s">
        <v>36</v>
      </c>
      <c r="J28" s="65">
        <f>ROUND(J125, 2)</f>
        <v>0</v>
      </c>
      <c r="L28" s="31"/>
    </row>
    <row r="29" spans="2:12" s="1" customFormat="1" ht="6.9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14.4" customHeight="1">
      <c r="B30" s="31"/>
      <c r="F30" s="34" t="s">
        <v>38</v>
      </c>
      <c r="I30" s="34" t="s">
        <v>37</v>
      </c>
      <c r="J30" s="34" t="s">
        <v>39</v>
      </c>
      <c r="L30" s="31"/>
    </row>
    <row r="31" spans="2:12" s="1" customFormat="1" ht="14.4" customHeight="1">
      <c r="B31" s="31"/>
      <c r="D31" s="54" t="s">
        <v>40</v>
      </c>
      <c r="E31" s="26" t="s">
        <v>41</v>
      </c>
      <c r="F31" s="85">
        <f>ROUND((SUM(BE125:BE195)),  2)</f>
        <v>0</v>
      </c>
      <c r="I31" s="86">
        <v>0.21</v>
      </c>
      <c r="J31" s="85">
        <f>ROUND(((SUM(BE125:BE195))*I31),  2)</f>
        <v>0</v>
      </c>
      <c r="L31" s="31"/>
    </row>
    <row r="32" spans="2:12" s="1" customFormat="1" ht="14.4" customHeight="1">
      <c r="B32" s="31"/>
      <c r="E32" s="26" t="s">
        <v>42</v>
      </c>
      <c r="F32" s="85">
        <f>ROUND((SUM(BF125:BF195)),  2)</f>
        <v>0</v>
      </c>
      <c r="I32" s="86">
        <v>0.12</v>
      </c>
      <c r="J32" s="85">
        <f>ROUND(((SUM(BF125:BF195))*I32),  2)</f>
        <v>0</v>
      </c>
      <c r="L32" s="31"/>
    </row>
    <row r="33" spans="2:12" s="1" customFormat="1" ht="14.4" hidden="1" customHeight="1">
      <c r="B33" s="31"/>
      <c r="E33" s="26" t="s">
        <v>43</v>
      </c>
      <c r="F33" s="85">
        <f>ROUND((SUM(BG125:BG195)),  2)</f>
        <v>0</v>
      </c>
      <c r="I33" s="86">
        <v>0.21</v>
      </c>
      <c r="J33" s="85">
        <f>0</f>
        <v>0</v>
      </c>
      <c r="L33" s="31"/>
    </row>
    <row r="34" spans="2:12" s="1" customFormat="1" ht="14.4" hidden="1" customHeight="1">
      <c r="B34" s="31"/>
      <c r="E34" s="26" t="s">
        <v>44</v>
      </c>
      <c r="F34" s="85">
        <f>ROUND((SUM(BH125:BH195)),  2)</f>
        <v>0</v>
      </c>
      <c r="I34" s="86">
        <v>0.12</v>
      </c>
      <c r="J34" s="85">
        <f>0</f>
        <v>0</v>
      </c>
      <c r="L34" s="31"/>
    </row>
    <row r="35" spans="2:12" s="1" customFormat="1" ht="14.4" hidden="1" customHeight="1">
      <c r="B35" s="31"/>
      <c r="E35" s="26" t="s">
        <v>45</v>
      </c>
      <c r="F35" s="85">
        <f>ROUND((SUM(BI125:BI195)),  2)</f>
        <v>0</v>
      </c>
      <c r="I35" s="86">
        <v>0</v>
      </c>
      <c r="J35" s="85">
        <f>0</f>
        <v>0</v>
      </c>
      <c r="L35" s="31"/>
    </row>
    <row r="36" spans="2:12" s="1" customFormat="1" ht="6.9" customHeight="1">
      <c r="B36" s="31"/>
      <c r="L36" s="31"/>
    </row>
    <row r="37" spans="2:12" s="1" customFormat="1" ht="25.35" customHeight="1">
      <c r="B37" s="31"/>
      <c r="C37" s="87"/>
      <c r="D37" s="88" t="s">
        <v>46</v>
      </c>
      <c r="E37" s="56"/>
      <c r="F37" s="56"/>
      <c r="G37" s="89" t="s">
        <v>47</v>
      </c>
      <c r="H37" s="90" t="s">
        <v>48</v>
      </c>
      <c r="I37" s="56"/>
      <c r="J37" s="91">
        <f>SUM(J28:J35)</f>
        <v>0</v>
      </c>
      <c r="K37" s="92"/>
      <c r="L37" s="31"/>
    </row>
    <row r="38" spans="2:12" s="1" customFormat="1" ht="14.4" customHeight="1">
      <c r="B38" s="31"/>
      <c r="L38" s="31"/>
    </row>
    <row r="39" spans="2:12" ht="14.4" customHeight="1">
      <c r="B39" s="19"/>
      <c r="L39" s="19"/>
    </row>
    <row r="40" spans="2:12" ht="14.4" customHeight="1">
      <c r="B40" s="19"/>
      <c r="L40" s="19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0.199999999999999">
      <c r="B51" s="19"/>
      <c r="L51" s="19"/>
    </row>
    <row r="52" spans="2:12" ht="10.199999999999999">
      <c r="B52" s="19"/>
      <c r="L52" s="19"/>
    </row>
    <row r="53" spans="2:12" ht="10.199999999999999">
      <c r="B53" s="19"/>
      <c r="L53" s="19"/>
    </row>
    <row r="54" spans="2:12" ht="10.199999999999999">
      <c r="B54" s="19"/>
      <c r="L54" s="19"/>
    </row>
    <row r="55" spans="2:12" ht="10.199999999999999">
      <c r="B55" s="19"/>
      <c r="L55" s="19"/>
    </row>
    <row r="56" spans="2:12" ht="10.199999999999999">
      <c r="B56" s="19"/>
      <c r="L56" s="19"/>
    </row>
    <row r="57" spans="2:12" ht="10.199999999999999">
      <c r="B57" s="19"/>
      <c r="L57" s="19"/>
    </row>
    <row r="58" spans="2:12" ht="10.199999999999999">
      <c r="B58" s="19"/>
      <c r="L58" s="19"/>
    </row>
    <row r="59" spans="2:12" ht="10.199999999999999">
      <c r="B59" s="19"/>
      <c r="L59" s="19"/>
    </row>
    <row r="60" spans="2:12" ht="10.199999999999999">
      <c r="B60" s="19"/>
      <c r="L60" s="19"/>
    </row>
    <row r="61" spans="2:12" s="1" customFormat="1" ht="13.2">
      <c r="B61" s="31"/>
      <c r="D61" s="42" t="s">
        <v>51</v>
      </c>
      <c r="E61" s="33"/>
      <c r="F61" s="93" t="s">
        <v>52</v>
      </c>
      <c r="G61" s="42" t="s">
        <v>51</v>
      </c>
      <c r="H61" s="33"/>
      <c r="I61" s="33"/>
      <c r="J61" s="94" t="s">
        <v>52</v>
      </c>
      <c r="K61" s="33"/>
      <c r="L61" s="31"/>
    </row>
    <row r="62" spans="2:12" ht="10.199999999999999">
      <c r="B62" s="19"/>
      <c r="L62" s="19"/>
    </row>
    <row r="63" spans="2:12" ht="10.199999999999999">
      <c r="B63" s="19"/>
      <c r="L63" s="19"/>
    </row>
    <row r="64" spans="2:12" ht="10.199999999999999">
      <c r="B64" s="19"/>
      <c r="L64" s="19"/>
    </row>
    <row r="65" spans="2:12" s="1" customFormat="1" ht="13.2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0.199999999999999">
      <c r="B66" s="19"/>
      <c r="L66" s="19"/>
    </row>
    <row r="67" spans="2:12" ht="10.199999999999999">
      <c r="B67" s="19"/>
      <c r="L67" s="19"/>
    </row>
    <row r="68" spans="2:12" ht="10.199999999999999">
      <c r="B68" s="19"/>
      <c r="L68" s="19"/>
    </row>
    <row r="69" spans="2:12" ht="10.199999999999999">
      <c r="B69" s="19"/>
      <c r="L69" s="19"/>
    </row>
    <row r="70" spans="2:12" ht="10.199999999999999">
      <c r="B70" s="19"/>
      <c r="L70" s="19"/>
    </row>
    <row r="71" spans="2:12" ht="10.199999999999999">
      <c r="B71" s="19"/>
      <c r="L71" s="19"/>
    </row>
    <row r="72" spans="2:12" ht="10.199999999999999">
      <c r="B72" s="19"/>
      <c r="L72" s="19"/>
    </row>
    <row r="73" spans="2:12" ht="10.199999999999999">
      <c r="B73" s="19"/>
      <c r="L73" s="19"/>
    </row>
    <row r="74" spans="2:12" ht="10.199999999999999">
      <c r="B74" s="19"/>
      <c r="L74" s="19"/>
    </row>
    <row r="75" spans="2:12" ht="10.199999999999999">
      <c r="B75" s="19"/>
      <c r="L75" s="19"/>
    </row>
    <row r="76" spans="2:12" s="1" customFormat="1" ht="13.2">
      <c r="B76" s="31"/>
      <c r="D76" s="42" t="s">
        <v>51</v>
      </c>
      <c r="E76" s="33"/>
      <c r="F76" s="93" t="s">
        <v>52</v>
      </c>
      <c r="G76" s="42" t="s">
        <v>51</v>
      </c>
      <c r="H76" s="33"/>
      <c r="I76" s="33"/>
      <c r="J76" s="94" t="s">
        <v>52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" customHeight="1">
      <c r="B82" s="31"/>
      <c r="C82" s="20" t="s">
        <v>84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350000000000001" customHeight="1">
      <c r="B85" s="31"/>
      <c r="E85" s="199" t="str">
        <f>E7</f>
        <v>DPS Drahovice -výměna okenních výplní (změna)</v>
      </c>
      <c r="F85" s="219"/>
      <c r="G85" s="219"/>
      <c r="H85" s="219"/>
      <c r="L85" s="31"/>
    </row>
    <row r="86" spans="2:47" s="1" customFormat="1" ht="6.9" customHeight="1">
      <c r="B86" s="31"/>
      <c r="L86" s="31"/>
    </row>
    <row r="87" spans="2:47" s="1" customFormat="1" ht="12" customHeight="1">
      <c r="B87" s="31"/>
      <c r="C87" s="26" t="s">
        <v>20</v>
      </c>
      <c r="F87" s="24" t="str">
        <f>F10</f>
        <v xml:space="preserve"> </v>
      </c>
      <c r="I87" s="26" t="s">
        <v>22</v>
      </c>
      <c r="J87" s="51" t="str">
        <f>IF(J10="","",J10)</f>
        <v>18. 6. 2025</v>
      </c>
      <c r="L87" s="31"/>
    </row>
    <row r="88" spans="2:47" s="1" customFormat="1" ht="6.9" customHeight="1">
      <c r="B88" s="31"/>
      <c r="L88" s="31"/>
    </row>
    <row r="89" spans="2:47" s="1" customFormat="1" ht="15.3" customHeight="1">
      <c r="B89" s="31"/>
      <c r="C89" s="26" t="s">
        <v>24</v>
      </c>
      <c r="F89" s="24" t="str">
        <f>E13</f>
        <v>Městské zařízení soc.služeb, p.o. K.Vary</v>
      </c>
      <c r="I89" s="26" t="s">
        <v>30</v>
      </c>
      <c r="J89" s="29" t="str">
        <f>E19</f>
        <v>Ing.R.Gajdoš, K.Vary</v>
      </c>
      <c r="L89" s="31"/>
    </row>
    <row r="90" spans="2:47" s="1" customFormat="1" ht="15.3" customHeight="1">
      <c r="B90" s="31"/>
      <c r="C90" s="26" t="s">
        <v>28</v>
      </c>
      <c r="F90" s="24" t="str">
        <f>IF(E16="","",E16)</f>
        <v>Vyplň údaj</v>
      </c>
      <c r="I90" s="26" t="s">
        <v>33</v>
      </c>
      <c r="J90" s="29" t="str">
        <f>E22</f>
        <v>Šimková Dita, K.Vary</v>
      </c>
      <c r="L90" s="31"/>
    </row>
    <row r="91" spans="2:47" s="1" customFormat="1" ht="10.35" customHeight="1">
      <c r="B91" s="31"/>
      <c r="L91" s="31"/>
    </row>
    <row r="92" spans="2:47" s="1" customFormat="1" ht="29.25" customHeight="1">
      <c r="B92" s="31"/>
      <c r="C92" s="95" t="s">
        <v>85</v>
      </c>
      <c r="D92" s="87"/>
      <c r="E92" s="87"/>
      <c r="F92" s="87"/>
      <c r="G92" s="87"/>
      <c r="H92" s="87"/>
      <c r="I92" s="87"/>
      <c r="J92" s="96" t="s">
        <v>86</v>
      </c>
      <c r="K92" s="87"/>
      <c r="L92" s="31"/>
    </row>
    <row r="93" spans="2:47" s="1" customFormat="1" ht="10.35" customHeight="1">
      <c r="B93" s="31"/>
      <c r="L93" s="31"/>
    </row>
    <row r="94" spans="2:47" s="1" customFormat="1" ht="22.8" customHeight="1">
      <c r="B94" s="31"/>
      <c r="C94" s="97" t="s">
        <v>87</v>
      </c>
      <c r="J94" s="65">
        <f>J125</f>
        <v>0</v>
      </c>
      <c r="L94" s="31"/>
      <c r="AU94" s="16" t="s">
        <v>88</v>
      </c>
    </row>
    <row r="95" spans="2:47" s="8" customFormat="1" ht="24.9" customHeight="1">
      <c r="B95" s="98"/>
      <c r="D95" s="99" t="s">
        <v>89</v>
      </c>
      <c r="E95" s="100"/>
      <c r="F95" s="100"/>
      <c r="G95" s="100"/>
      <c r="H95" s="100"/>
      <c r="I95" s="100"/>
      <c r="J95" s="101">
        <f>J126</f>
        <v>0</v>
      </c>
      <c r="L95" s="98"/>
    </row>
    <row r="96" spans="2:47" s="9" customFormat="1" ht="19.95" customHeight="1">
      <c r="B96" s="102"/>
      <c r="D96" s="103" t="s">
        <v>90</v>
      </c>
      <c r="E96" s="104"/>
      <c r="F96" s="104"/>
      <c r="G96" s="104"/>
      <c r="H96" s="104"/>
      <c r="I96" s="104"/>
      <c r="J96" s="105">
        <f>J127</f>
        <v>0</v>
      </c>
      <c r="L96" s="102"/>
    </row>
    <row r="97" spans="2:12" s="9" customFormat="1" ht="19.95" customHeight="1">
      <c r="B97" s="102"/>
      <c r="D97" s="103" t="s">
        <v>91</v>
      </c>
      <c r="E97" s="104"/>
      <c r="F97" s="104"/>
      <c r="G97" s="104"/>
      <c r="H97" s="104"/>
      <c r="I97" s="104"/>
      <c r="J97" s="105">
        <f>J142</f>
        <v>0</v>
      </c>
      <c r="L97" s="102"/>
    </row>
    <row r="98" spans="2:12" s="9" customFormat="1" ht="19.95" customHeight="1">
      <c r="B98" s="102"/>
      <c r="D98" s="103" t="s">
        <v>92</v>
      </c>
      <c r="E98" s="104"/>
      <c r="F98" s="104"/>
      <c r="G98" s="104"/>
      <c r="H98" s="104"/>
      <c r="I98" s="104"/>
      <c r="J98" s="105">
        <f>J151</f>
        <v>0</v>
      </c>
      <c r="L98" s="102"/>
    </row>
    <row r="99" spans="2:12" s="9" customFormat="1" ht="19.95" customHeight="1">
      <c r="B99" s="102"/>
      <c r="D99" s="103" t="s">
        <v>93</v>
      </c>
      <c r="E99" s="104"/>
      <c r="F99" s="104"/>
      <c r="G99" s="104"/>
      <c r="H99" s="104"/>
      <c r="I99" s="104"/>
      <c r="J99" s="105">
        <f>J157</f>
        <v>0</v>
      </c>
      <c r="L99" s="102"/>
    </row>
    <row r="100" spans="2:12" s="8" customFormat="1" ht="24.9" customHeight="1">
      <c r="B100" s="98"/>
      <c r="D100" s="99" t="s">
        <v>94</v>
      </c>
      <c r="E100" s="100"/>
      <c r="F100" s="100"/>
      <c r="G100" s="100"/>
      <c r="H100" s="100"/>
      <c r="I100" s="100"/>
      <c r="J100" s="101">
        <f>J159</f>
        <v>0</v>
      </c>
      <c r="L100" s="98"/>
    </row>
    <row r="101" spans="2:12" s="9" customFormat="1" ht="19.95" customHeight="1">
      <c r="B101" s="102"/>
      <c r="D101" s="103" t="s">
        <v>95</v>
      </c>
      <c r="E101" s="104"/>
      <c r="F101" s="104"/>
      <c r="G101" s="104"/>
      <c r="H101" s="104"/>
      <c r="I101" s="104"/>
      <c r="J101" s="105">
        <f>J160</f>
        <v>0</v>
      </c>
      <c r="L101" s="102"/>
    </row>
    <row r="102" spans="2:12" s="9" customFormat="1" ht="19.95" customHeight="1">
      <c r="B102" s="102"/>
      <c r="D102" s="103" t="s">
        <v>96</v>
      </c>
      <c r="E102" s="104"/>
      <c r="F102" s="104"/>
      <c r="G102" s="104"/>
      <c r="H102" s="104"/>
      <c r="I102" s="104"/>
      <c r="J102" s="105">
        <f>J163</f>
        <v>0</v>
      </c>
      <c r="L102" s="102"/>
    </row>
    <row r="103" spans="2:12" s="9" customFormat="1" ht="19.95" customHeight="1">
      <c r="B103" s="102"/>
      <c r="D103" s="103" t="s">
        <v>97</v>
      </c>
      <c r="E103" s="104"/>
      <c r="F103" s="104"/>
      <c r="G103" s="104"/>
      <c r="H103" s="104"/>
      <c r="I103" s="104"/>
      <c r="J103" s="105">
        <f>J184</f>
        <v>0</v>
      </c>
      <c r="L103" s="102"/>
    </row>
    <row r="104" spans="2:12" s="8" customFormat="1" ht="24.9" customHeight="1">
      <c r="B104" s="98"/>
      <c r="D104" s="99" t="s">
        <v>98</v>
      </c>
      <c r="E104" s="100"/>
      <c r="F104" s="100"/>
      <c r="G104" s="100"/>
      <c r="H104" s="100"/>
      <c r="I104" s="100"/>
      <c r="J104" s="101">
        <f>J188</f>
        <v>0</v>
      </c>
      <c r="L104" s="98"/>
    </row>
    <row r="105" spans="2:12" s="9" customFormat="1" ht="19.95" customHeight="1">
      <c r="B105" s="102"/>
      <c r="D105" s="103" t="s">
        <v>99</v>
      </c>
      <c r="E105" s="104"/>
      <c r="F105" s="104"/>
      <c r="G105" s="104"/>
      <c r="H105" s="104"/>
      <c r="I105" s="104"/>
      <c r="J105" s="105">
        <f>J189</f>
        <v>0</v>
      </c>
      <c r="L105" s="102"/>
    </row>
    <row r="106" spans="2:12" s="9" customFormat="1" ht="19.95" customHeight="1">
      <c r="B106" s="102"/>
      <c r="D106" s="103" t="s">
        <v>100</v>
      </c>
      <c r="E106" s="104"/>
      <c r="F106" s="104"/>
      <c r="G106" s="104"/>
      <c r="H106" s="104"/>
      <c r="I106" s="104"/>
      <c r="J106" s="105">
        <f>J192</f>
        <v>0</v>
      </c>
      <c r="L106" s="102"/>
    </row>
    <row r="107" spans="2:12" s="9" customFormat="1" ht="19.95" customHeight="1">
      <c r="B107" s="102"/>
      <c r="D107" s="103" t="s">
        <v>101</v>
      </c>
      <c r="E107" s="104"/>
      <c r="F107" s="104"/>
      <c r="G107" s="104"/>
      <c r="H107" s="104"/>
      <c r="I107" s="104"/>
      <c r="J107" s="105">
        <f>J194</f>
        <v>0</v>
      </c>
      <c r="L107" s="102"/>
    </row>
    <row r="108" spans="2:12" s="1" customFormat="1" ht="21.75" customHeight="1">
      <c r="B108" s="31"/>
      <c r="L108" s="31"/>
    </row>
    <row r="109" spans="2:12" s="1" customFormat="1" ht="6.9" customHeight="1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31"/>
    </row>
    <row r="113" spans="2:65" s="1" customFormat="1" ht="6.9" customHeight="1"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31"/>
    </row>
    <row r="114" spans="2:65" s="1" customFormat="1" ht="24.9" customHeight="1">
      <c r="B114" s="31"/>
      <c r="C114" s="20" t="s">
        <v>102</v>
      </c>
      <c r="L114" s="31"/>
    </row>
    <row r="115" spans="2:65" s="1" customFormat="1" ht="6.9" customHeight="1">
      <c r="B115" s="31"/>
      <c r="L115" s="31"/>
    </row>
    <row r="116" spans="2:65" s="1" customFormat="1" ht="12" customHeight="1">
      <c r="B116" s="31"/>
      <c r="C116" s="26" t="s">
        <v>16</v>
      </c>
      <c r="L116" s="31"/>
    </row>
    <row r="117" spans="2:65" s="1" customFormat="1" ht="16.350000000000001" customHeight="1">
      <c r="B117" s="31"/>
      <c r="E117" s="199" t="str">
        <f>E7</f>
        <v>DPS Drahovice -výměna okenních výplní (změna)</v>
      </c>
      <c r="F117" s="219"/>
      <c r="G117" s="219"/>
      <c r="H117" s="219"/>
      <c r="L117" s="31"/>
    </row>
    <row r="118" spans="2:65" s="1" customFormat="1" ht="6.9" customHeight="1">
      <c r="B118" s="31"/>
      <c r="L118" s="31"/>
    </row>
    <row r="119" spans="2:65" s="1" customFormat="1" ht="12" customHeight="1">
      <c r="B119" s="31"/>
      <c r="C119" s="26" t="s">
        <v>20</v>
      </c>
      <c r="F119" s="24" t="str">
        <f>F10</f>
        <v xml:space="preserve"> </v>
      </c>
      <c r="I119" s="26" t="s">
        <v>22</v>
      </c>
      <c r="J119" s="51" t="str">
        <f>IF(J10="","",J10)</f>
        <v>18. 6. 2025</v>
      </c>
      <c r="L119" s="31"/>
    </row>
    <row r="120" spans="2:65" s="1" customFormat="1" ht="6.9" customHeight="1">
      <c r="B120" s="31"/>
      <c r="L120" s="31"/>
    </row>
    <row r="121" spans="2:65" s="1" customFormat="1" ht="15.3" customHeight="1">
      <c r="B121" s="31"/>
      <c r="C121" s="26" t="s">
        <v>24</v>
      </c>
      <c r="F121" s="24" t="str">
        <f>E13</f>
        <v>Městské zařízení soc.služeb, p.o. K.Vary</v>
      </c>
      <c r="I121" s="26" t="s">
        <v>30</v>
      </c>
      <c r="J121" s="29" t="str">
        <f>E19</f>
        <v>Ing.R.Gajdoš, K.Vary</v>
      </c>
      <c r="L121" s="31"/>
    </row>
    <row r="122" spans="2:65" s="1" customFormat="1" ht="15.3" customHeight="1">
      <c r="B122" s="31"/>
      <c r="C122" s="26" t="s">
        <v>28</v>
      </c>
      <c r="F122" s="24" t="str">
        <f>IF(E16="","",E16)</f>
        <v>Vyplň údaj</v>
      </c>
      <c r="I122" s="26" t="s">
        <v>33</v>
      </c>
      <c r="J122" s="29" t="str">
        <f>E22</f>
        <v>Šimková Dita, K.Vary</v>
      </c>
      <c r="L122" s="31"/>
    </row>
    <row r="123" spans="2:65" s="1" customFormat="1" ht="10.35" customHeight="1">
      <c r="B123" s="31"/>
      <c r="L123" s="31"/>
    </row>
    <row r="124" spans="2:65" s="10" customFormat="1" ht="29.25" customHeight="1">
      <c r="B124" s="106"/>
      <c r="C124" s="107" t="s">
        <v>103</v>
      </c>
      <c r="D124" s="108" t="s">
        <v>61</v>
      </c>
      <c r="E124" s="108" t="s">
        <v>57</v>
      </c>
      <c r="F124" s="108" t="s">
        <v>58</v>
      </c>
      <c r="G124" s="108" t="s">
        <v>104</v>
      </c>
      <c r="H124" s="108" t="s">
        <v>105</v>
      </c>
      <c r="I124" s="108" t="s">
        <v>106</v>
      </c>
      <c r="J124" s="109" t="s">
        <v>86</v>
      </c>
      <c r="K124" s="110" t="s">
        <v>107</v>
      </c>
      <c r="L124" s="106"/>
      <c r="M124" s="58" t="s">
        <v>1</v>
      </c>
      <c r="N124" s="59" t="s">
        <v>40</v>
      </c>
      <c r="O124" s="59" t="s">
        <v>108</v>
      </c>
      <c r="P124" s="59" t="s">
        <v>109</v>
      </c>
      <c r="Q124" s="59" t="s">
        <v>110</v>
      </c>
      <c r="R124" s="59" t="s">
        <v>111</v>
      </c>
      <c r="S124" s="59" t="s">
        <v>112</v>
      </c>
      <c r="T124" s="60" t="s">
        <v>113</v>
      </c>
    </row>
    <row r="125" spans="2:65" s="1" customFormat="1" ht="22.8" customHeight="1">
      <c r="B125" s="31"/>
      <c r="C125" s="63" t="s">
        <v>114</v>
      </c>
      <c r="J125" s="111">
        <f>BK125</f>
        <v>0</v>
      </c>
      <c r="L125" s="31"/>
      <c r="M125" s="61"/>
      <c r="N125" s="52"/>
      <c r="O125" s="52"/>
      <c r="P125" s="112">
        <f>P126+P159+P188</f>
        <v>0</v>
      </c>
      <c r="Q125" s="52"/>
      <c r="R125" s="112">
        <f>R126+R159+R188</f>
        <v>5.7037605399999993</v>
      </c>
      <c r="S125" s="52"/>
      <c r="T125" s="113">
        <f>T126+T159+T188</f>
        <v>5.8185599999999997</v>
      </c>
      <c r="AT125" s="16" t="s">
        <v>75</v>
      </c>
      <c r="AU125" s="16" t="s">
        <v>88</v>
      </c>
      <c r="BK125" s="114">
        <f>BK126+BK159+BK188</f>
        <v>0</v>
      </c>
    </row>
    <row r="126" spans="2:65" s="11" customFormat="1" ht="25.95" customHeight="1">
      <c r="B126" s="115"/>
      <c r="D126" s="116" t="s">
        <v>75</v>
      </c>
      <c r="E126" s="117" t="s">
        <v>115</v>
      </c>
      <c r="F126" s="117" t="s">
        <v>116</v>
      </c>
      <c r="I126" s="118"/>
      <c r="J126" s="119">
        <f>BK126</f>
        <v>0</v>
      </c>
      <c r="L126" s="115"/>
      <c r="M126" s="120"/>
      <c r="P126" s="121">
        <f>P127+P142+P151+P157</f>
        <v>0</v>
      </c>
      <c r="R126" s="121">
        <f>R127+R142+R151+R157</f>
        <v>0.46098740000000005</v>
      </c>
      <c r="T126" s="122">
        <f>T127+T142+T151+T157</f>
        <v>5.6913599999999995</v>
      </c>
      <c r="AR126" s="116" t="s">
        <v>81</v>
      </c>
      <c r="AT126" s="123" t="s">
        <v>75</v>
      </c>
      <c r="AU126" s="123" t="s">
        <v>76</v>
      </c>
      <c r="AY126" s="116" t="s">
        <v>117</v>
      </c>
      <c r="BK126" s="124">
        <f>BK127+BK142+BK151+BK157</f>
        <v>0</v>
      </c>
    </row>
    <row r="127" spans="2:65" s="11" customFormat="1" ht="22.8" customHeight="1">
      <c r="B127" s="115"/>
      <c r="D127" s="116" t="s">
        <v>75</v>
      </c>
      <c r="E127" s="125" t="s">
        <v>118</v>
      </c>
      <c r="F127" s="125" t="s">
        <v>119</v>
      </c>
      <c r="I127" s="118"/>
      <c r="J127" s="126">
        <f>BK127</f>
        <v>0</v>
      </c>
      <c r="L127" s="115"/>
      <c r="M127" s="120"/>
      <c r="P127" s="121">
        <f>SUM(P128:P141)</f>
        <v>0</v>
      </c>
      <c r="R127" s="121">
        <f>SUM(R128:R141)</f>
        <v>0.45884000000000003</v>
      </c>
      <c r="T127" s="122">
        <f>SUM(T128:T141)</f>
        <v>9.300000000000001E-3</v>
      </c>
      <c r="AR127" s="116" t="s">
        <v>81</v>
      </c>
      <c r="AT127" s="123" t="s">
        <v>75</v>
      </c>
      <c r="AU127" s="123" t="s">
        <v>81</v>
      </c>
      <c r="AY127" s="116" t="s">
        <v>117</v>
      </c>
      <c r="BK127" s="124">
        <f>SUM(BK128:BK141)</f>
        <v>0</v>
      </c>
    </row>
    <row r="128" spans="2:65" s="1" customFormat="1" ht="16.350000000000001" customHeight="1">
      <c r="B128" s="127"/>
      <c r="C128" s="128" t="s">
        <v>81</v>
      </c>
      <c r="D128" s="128" t="s">
        <v>120</v>
      </c>
      <c r="E128" s="129" t="s">
        <v>121</v>
      </c>
      <c r="F128" s="130" t="s">
        <v>122</v>
      </c>
      <c r="G128" s="131" t="s">
        <v>123</v>
      </c>
      <c r="H128" s="132">
        <v>27.48</v>
      </c>
      <c r="I128" s="133"/>
      <c r="J128" s="134">
        <f>ROUND(I128*H128,2)</f>
        <v>0</v>
      </c>
      <c r="K128" s="135"/>
      <c r="L128" s="31"/>
      <c r="M128" s="136" t="s">
        <v>1</v>
      </c>
      <c r="N128" s="137" t="s">
        <v>42</v>
      </c>
      <c r="P128" s="138">
        <f>O128*H128</f>
        <v>0</v>
      </c>
      <c r="Q128" s="138">
        <v>3.0000000000000001E-3</v>
      </c>
      <c r="R128" s="138">
        <f>Q128*H128</f>
        <v>8.2439999999999999E-2</v>
      </c>
      <c r="S128" s="138">
        <v>0</v>
      </c>
      <c r="T128" s="139">
        <f>S128*H128</f>
        <v>0</v>
      </c>
      <c r="AR128" s="140" t="s">
        <v>124</v>
      </c>
      <c r="AT128" s="140" t="s">
        <v>120</v>
      </c>
      <c r="AU128" s="140" t="s">
        <v>125</v>
      </c>
      <c r="AY128" s="16" t="s">
        <v>117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6" t="s">
        <v>125</v>
      </c>
      <c r="BK128" s="141">
        <f>ROUND(I128*H128,2)</f>
        <v>0</v>
      </c>
      <c r="BL128" s="16" t="s">
        <v>124</v>
      </c>
      <c r="BM128" s="140" t="s">
        <v>126</v>
      </c>
    </row>
    <row r="129" spans="2:65" s="12" customFormat="1" ht="10.199999999999999">
      <c r="B129" s="142"/>
      <c r="D129" s="143" t="s">
        <v>127</v>
      </c>
      <c r="E129" s="144" t="s">
        <v>1</v>
      </c>
      <c r="F129" s="145" t="s">
        <v>128</v>
      </c>
      <c r="H129" s="144" t="s">
        <v>1</v>
      </c>
      <c r="I129" s="146"/>
      <c r="L129" s="142"/>
      <c r="M129" s="147"/>
      <c r="T129" s="148"/>
      <c r="AT129" s="144" t="s">
        <v>127</v>
      </c>
      <c r="AU129" s="144" t="s">
        <v>125</v>
      </c>
      <c r="AV129" s="12" t="s">
        <v>81</v>
      </c>
      <c r="AW129" s="12" t="s">
        <v>32</v>
      </c>
      <c r="AX129" s="12" t="s">
        <v>76</v>
      </c>
      <c r="AY129" s="144" t="s">
        <v>117</v>
      </c>
    </row>
    <row r="130" spans="2:65" s="13" customFormat="1" ht="10.199999999999999">
      <c r="B130" s="149"/>
      <c r="D130" s="143" t="s">
        <v>127</v>
      </c>
      <c r="E130" s="150" t="s">
        <v>1</v>
      </c>
      <c r="F130" s="151" t="s">
        <v>129</v>
      </c>
      <c r="H130" s="152">
        <v>8.1</v>
      </c>
      <c r="I130" s="153"/>
      <c r="L130" s="149"/>
      <c r="M130" s="154"/>
      <c r="T130" s="155"/>
      <c r="AT130" s="150" t="s">
        <v>127</v>
      </c>
      <c r="AU130" s="150" t="s">
        <v>125</v>
      </c>
      <c r="AV130" s="13" t="s">
        <v>125</v>
      </c>
      <c r="AW130" s="13" t="s">
        <v>32</v>
      </c>
      <c r="AX130" s="13" t="s">
        <v>76</v>
      </c>
      <c r="AY130" s="150" t="s">
        <v>117</v>
      </c>
    </row>
    <row r="131" spans="2:65" s="13" customFormat="1" ht="10.199999999999999">
      <c r="B131" s="149"/>
      <c r="D131" s="143" t="s">
        <v>127</v>
      </c>
      <c r="E131" s="150" t="s">
        <v>1</v>
      </c>
      <c r="F131" s="151" t="s">
        <v>130</v>
      </c>
      <c r="H131" s="152">
        <v>8.5500000000000007</v>
      </c>
      <c r="I131" s="153"/>
      <c r="L131" s="149"/>
      <c r="M131" s="154"/>
      <c r="T131" s="155"/>
      <c r="AT131" s="150" t="s">
        <v>127</v>
      </c>
      <c r="AU131" s="150" t="s">
        <v>125</v>
      </c>
      <c r="AV131" s="13" t="s">
        <v>125</v>
      </c>
      <c r="AW131" s="13" t="s">
        <v>32</v>
      </c>
      <c r="AX131" s="13" t="s">
        <v>76</v>
      </c>
      <c r="AY131" s="150" t="s">
        <v>117</v>
      </c>
    </row>
    <row r="132" spans="2:65" s="13" customFormat="1" ht="10.199999999999999">
      <c r="B132" s="149"/>
      <c r="D132" s="143" t="s">
        <v>127</v>
      </c>
      <c r="E132" s="150" t="s">
        <v>1</v>
      </c>
      <c r="F132" s="151" t="s">
        <v>131</v>
      </c>
      <c r="H132" s="152">
        <v>10.83</v>
      </c>
      <c r="I132" s="153"/>
      <c r="L132" s="149"/>
      <c r="M132" s="154"/>
      <c r="T132" s="155"/>
      <c r="AT132" s="150" t="s">
        <v>127</v>
      </c>
      <c r="AU132" s="150" t="s">
        <v>125</v>
      </c>
      <c r="AV132" s="13" t="s">
        <v>125</v>
      </c>
      <c r="AW132" s="13" t="s">
        <v>32</v>
      </c>
      <c r="AX132" s="13" t="s">
        <v>76</v>
      </c>
      <c r="AY132" s="150" t="s">
        <v>117</v>
      </c>
    </row>
    <row r="133" spans="2:65" s="14" customFormat="1" ht="10.199999999999999">
      <c r="B133" s="156"/>
      <c r="D133" s="143" t="s">
        <v>127</v>
      </c>
      <c r="E133" s="157" t="s">
        <v>1</v>
      </c>
      <c r="F133" s="158" t="s">
        <v>132</v>
      </c>
      <c r="H133" s="159">
        <v>27.479999999999997</v>
      </c>
      <c r="I133" s="160"/>
      <c r="L133" s="156"/>
      <c r="M133" s="161"/>
      <c r="T133" s="162"/>
      <c r="AT133" s="157" t="s">
        <v>127</v>
      </c>
      <c r="AU133" s="157" t="s">
        <v>125</v>
      </c>
      <c r="AV133" s="14" t="s">
        <v>124</v>
      </c>
      <c r="AW133" s="14" t="s">
        <v>32</v>
      </c>
      <c r="AX133" s="14" t="s">
        <v>81</v>
      </c>
      <c r="AY133" s="157" t="s">
        <v>117</v>
      </c>
    </row>
    <row r="134" spans="2:65" s="1" customFormat="1" ht="16.350000000000001" customHeight="1">
      <c r="B134" s="127"/>
      <c r="C134" s="128" t="s">
        <v>125</v>
      </c>
      <c r="D134" s="128" t="s">
        <v>120</v>
      </c>
      <c r="E134" s="129" t="s">
        <v>133</v>
      </c>
      <c r="F134" s="130" t="s">
        <v>134</v>
      </c>
      <c r="G134" s="131" t="s">
        <v>123</v>
      </c>
      <c r="H134" s="132">
        <v>155</v>
      </c>
      <c r="I134" s="133"/>
      <c r="J134" s="134">
        <f>ROUND(I134*H134,2)</f>
        <v>0</v>
      </c>
      <c r="K134" s="135"/>
      <c r="L134" s="31"/>
      <c r="M134" s="136" t="s">
        <v>1</v>
      </c>
      <c r="N134" s="137" t="s">
        <v>42</v>
      </c>
      <c r="P134" s="138">
        <f>O134*H134</f>
        <v>0</v>
      </c>
      <c r="Q134" s="138">
        <v>4.0000000000000003E-5</v>
      </c>
      <c r="R134" s="138">
        <f>Q134*H134</f>
        <v>6.2000000000000006E-3</v>
      </c>
      <c r="S134" s="138">
        <v>6.0000000000000002E-5</v>
      </c>
      <c r="T134" s="139">
        <f>S134*H134</f>
        <v>9.300000000000001E-3</v>
      </c>
      <c r="AR134" s="140" t="s">
        <v>124</v>
      </c>
      <c r="AT134" s="140" t="s">
        <v>120</v>
      </c>
      <c r="AU134" s="140" t="s">
        <v>125</v>
      </c>
      <c r="AY134" s="16" t="s">
        <v>117</v>
      </c>
      <c r="BE134" s="141">
        <f>IF(N134="základní",J134,0)</f>
        <v>0</v>
      </c>
      <c r="BF134" s="141">
        <f>IF(N134="snížená",J134,0)</f>
        <v>0</v>
      </c>
      <c r="BG134" s="141">
        <f>IF(N134="zákl. přenesená",J134,0)</f>
        <v>0</v>
      </c>
      <c r="BH134" s="141">
        <f>IF(N134="sníž. přenesená",J134,0)</f>
        <v>0</v>
      </c>
      <c r="BI134" s="141">
        <f>IF(N134="nulová",J134,0)</f>
        <v>0</v>
      </c>
      <c r="BJ134" s="16" t="s">
        <v>125</v>
      </c>
      <c r="BK134" s="141">
        <f>ROUND(I134*H134,2)</f>
        <v>0</v>
      </c>
      <c r="BL134" s="16" t="s">
        <v>124</v>
      </c>
      <c r="BM134" s="140" t="s">
        <v>135</v>
      </c>
    </row>
    <row r="135" spans="2:65" s="13" customFormat="1" ht="10.199999999999999">
      <c r="B135" s="149"/>
      <c r="D135" s="143" t="s">
        <v>127</v>
      </c>
      <c r="E135" s="150" t="s">
        <v>1</v>
      </c>
      <c r="F135" s="151" t="s">
        <v>136</v>
      </c>
      <c r="H135" s="152">
        <v>155</v>
      </c>
      <c r="I135" s="153"/>
      <c r="L135" s="149"/>
      <c r="M135" s="154"/>
      <c r="T135" s="155"/>
      <c r="AT135" s="150" t="s">
        <v>127</v>
      </c>
      <c r="AU135" s="150" t="s">
        <v>125</v>
      </c>
      <c r="AV135" s="13" t="s">
        <v>125</v>
      </c>
      <c r="AW135" s="13" t="s">
        <v>32</v>
      </c>
      <c r="AX135" s="13" t="s">
        <v>81</v>
      </c>
      <c r="AY135" s="150" t="s">
        <v>117</v>
      </c>
    </row>
    <row r="136" spans="2:65" s="1" customFormat="1" ht="16.350000000000001" customHeight="1">
      <c r="B136" s="127"/>
      <c r="C136" s="128" t="s">
        <v>137</v>
      </c>
      <c r="D136" s="128" t="s">
        <v>120</v>
      </c>
      <c r="E136" s="129" t="s">
        <v>138</v>
      </c>
      <c r="F136" s="130" t="s">
        <v>139</v>
      </c>
      <c r="G136" s="131" t="s">
        <v>140</v>
      </c>
      <c r="H136" s="132">
        <v>246.8</v>
      </c>
      <c r="I136" s="133"/>
      <c r="J136" s="134">
        <f>ROUND(I136*H136,2)</f>
        <v>0</v>
      </c>
      <c r="K136" s="135"/>
      <c r="L136" s="31"/>
      <c r="M136" s="136" t="s">
        <v>1</v>
      </c>
      <c r="N136" s="137" t="s">
        <v>42</v>
      </c>
      <c r="P136" s="138">
        <f>O136*H136</f>
        <v>0</v>
      </c>
      <c r="Q136" s="138">
        <v>1.5E-3</v>
      </c>
      <c r="R136" s="138">
        <f>Q136*H136</f>
        <v>0.37020000000000003</v>
      </c>
      <c r="S136" s="138">
        <v>0</v>
      </c>
      <c r="T136" s="139">
        <f>S136*H136</f>
        <v>0</v>
      </c>
      <c r="AR136" s="140" t="s">
        <v>124</v>
      </c>
      <c r="AT136" s="140" t="s">
        <v>120</v>
      </c>
      <c r="AU136" s="140" t="s">
        <v>125</v>
      </c>
      <c r="AY136" s="16" t="s">
        <v>117</v>
      </c>
      <c r="BE136" s="141">
        <f>IF(N136="základní",J136,0)</f>
        <v>0</v>
      </c>
      <c r="BF136" s="141">
        <f>IF(N136="snížená",J136,0)</f>
        <v>0</v>
      </c>
      <c r="BG136" s="141">
        <f>IF(N136="zákl. přenesená",J136,0)</f>
        <v>0</v>
      </c>
      <c r="BH136" s="141">
        <f>IF(N136="sníž. přenesená",J136,0)</f>
        <v>0</v>
      </c>
      <c r="BI136" s="141">
        <f>IF(N136="nulová",J136,0)</f>
        <v>0</v>
      </c>
      <c r="BJ136" s="16" t="s">
        <v>125</v>
      </c>
      <c r="BK136" s="141">
        <f>ROUND(I136*H136,2)</f>
        <v>0</v>
      </c>
      <c r="BL136" s="16" t="s">
        <v>124</v>
      </c>
      <c r="BM136" s="140" t="s">
        <v>141</v>
      </c>
    </row>
    <row r="137" spans="2:65" s="13" customFormat="1" ht="10.199999999999999">
      <c r="B137" s="149"/>
      <c r="D137" s="143" t="s">
        <v>127</v>
      </c>
      <c r="E137" s="150" t="s">
        <v>1</v>
      </c>
      <c r="F137" s="151" t="s">
        <v>142</v>
      </c>
      <c r="H137" s="152">
        <v>72</v>
      </c>
      <c r="I137" s="153"/>
      <c r="L137" s="149"/>
      <c r="M137" s="154"/>
      <c r="T137" s="155"/>
      <c r="AT137" s="150" t="s">
        <v>127</v>
      </c>
      <c r="AU137" s="150" t="s">
        <v>125</v>
      </c>
      <c r="AV137" s="13" t="s">
        <v>125</v>
      </c>
      <c r="AW137" s="13" t="s">
        <v>32</v>
      </c>
      <c r="AX137" s="13" t="s">
        <v>76</v>
      </c>
      <c r="AY137" s="150" t="s">
        <v>117</v>
      </c>
    </row>
    <row r="138" spans="2:65" s="13" customFormat="1" ht="10.199999999999999">
      <c r="B138" s="149"/>
      <c r="D138" s="143" t="s">
        <v>127</v>
      </c>
      <c r="E138" s="150" t="s">
        <v>1</v>
      </c>
      <c r="F138" s="151" t="s">
        <v>143</v>
      </c>
      <c r="H138" s="152">
        <v>85.5</v>
      </c>
      <c r="I138" s="153"/>
      <c r="L138" s="149"/>
      <c r="M138" s="154"/>
      <c r="T138" s="155"/>
      <c r="AT138" s="150" t="s">
        <v>127</v>
      </c>
      <c r="AU138" s="150" t="s">
        <v>125</v>
      </c>
      <c r="AV138" s="13" t="s">
        <v>125</v>
      </c>
      <c r="AW138" s="13" t="s">
        <v>32</v>
      </c>
      <c r="AX138" s="13" t="s">
        <v>76</v>
      </c>
      <c r="AY138" s="150" t="s">
        <v>117</v>
      </c>
    </row>
    <row r="139" spans="2:65" s="13" customFormat="1" ht="10.199999999999999">
      <c r="B139" s="149"/>
      <c r="D139" s="143" t="s">
        <v>127</v>
      </c>
      <c r="E139" s="150" t="s">
        <v>1</v>
      </c>
      <c r="F139" s="151" t="s">
        <v>144</v>
      </c>
      <c r="H139" s="152">
        <v>89.3</v>
      </c>
      <c r="I139" s="153"/>
      <c r="L139" s="149"/>
      <c r="M139" s="154"/>
      <c r="T139" s="155"/>
      <c r="AT139" s="150" t="s">
        <v>127</v>
      </c>
      <c r="AU139" s="150" t="s">
        <v>125</v>
      </c>
      <c r="AV139" s="13" t="s">
        <v>125</v>
      </c>
      <c r="AW139" s="13" t="s">
        <v>32</v>
      </c>
      <c r="AX139" s="13" t="s">
        <v>76</v>
      </c>
      <c r="AY139" s="150" t="s">
        <v>117</v>
      </c>
    </row>
    <row r="140" spans="2:65" s="14" customFormat="1" ht="10.199999999999999">
      <c r="B140" s="156"/>
      <c r="D140" s="143" t="s">
        <v>127</v>
      </c>
      <c r="E140" s="157" t="s">
        <v>1</v>
      </c>
      <c r="F140" s="158" t="s">
        <v>132</v>
      </c>
      <c r="H140" s="159">
        <v>246.8</v>
      </c>
      <c r="I140" s="160"/>
      <c r="L140" s="156"/>
      <c r="M140" s="161"/>
      <c r="T140" s="162"/>
      <c r="AT140" s="157" t="s">
        <v>127</v>
      </c>
      <c r="AU140" s="157" t="s">
        <v>125</v>
      </c>
      <c r="AV140" s="14" t="s">
        <v>124</v>
      </c>
      <c r="AW140" s="14" t="s">
        <v>32</v>
      </c>
      <c r="AX140" s="14" t="s">
        <v>81</v>
      </c>
      <c r="AY140" s="157" t="s">
        <v>117</v>
      </c>
    </row>
    <row r="141" spans="2:65" s="1" customFormat="1" ht="16.350000000000001" customHeight="1">
      <c r="B141" s="127"/>
      <c r="C141" s="128" t="s">
        <v>124</v>
      </c>
      <c r="D141" s="128" t="s">
        <v>120</v>
      </c>
      <c r="E141" s="129" t="s">
        <v>145</v>
      </c>
      <c r="F141" s="130" t="s">
        <v>146</v>
      </c>
      <c r="G141" s="131" t="s">
        <v>147</v>
      </c>
      <c r="H141" s="132">
        <v>1</v>
      </c>
      <c r="I141" s="133"/>
      <c r="J141" s="134">
        <f>ROUND(I141*H141,2)</f>
        <v>0</v>
      </c>
      <c r="K141" s="135"/>
      <c r="L141" s="31"/>
      <c r="M141" s="136" t="s">
        <v>1</v>
      </c>
      <c r="N141" s="137" t="s">
        <v>42</v>
      </c>
      <c r="P141" s="138">
        <f>O141*H141</f>
        <v>0</v>
      </c>
      <c r="Q141" s="138">
        <v>0</v>
      </c>
      <c r="R141" s="138">
        <f>Q141*H141</f>
        <v>0</v>
      </c>
      <c r="S141" s="138">
        <v>0</v>
      </c>
      <c r="T141" s="139">
        <f>S141*H141</f>
        <v>0</v>
      </c>
      <c r="AR141" s="140" t="s">
        <v>124</v>
      </c>
      <c r="AT141" s="140" t="s">
        <v>120</v>
      </c>
      <c r="AU141" s="140" t="s">
        <v>125</v>
      </c>
      <c r="AY141" s="16" t="s">
        <v>117</v>
      </c>
      <c r="BE141" s="141">
        <f>IF(N141="základní",J141,0)</f>
        <v>0</v>
      </c>
      <c r="BF141" s="141">
        <f>IF(N141="snížená",J141,0)</f>
        <v>0</v>
      </c>
      <c r="BG141" s="141">
        <f>IF(N141="zákl. přenesená",J141,0)</f>
        <v>0</v>
      </c>
      <c r="BH141" s="141">
        <f>IF(N141="sníž. přenesená",J141,0)</f>
        <v>0</v>
      </c>
      <c r="BI141" s="141">
        <f>IF(N141="nulová",J141,0)</f>
        <v>0</v>
      </c>
      <c r="BJ141" s="16" t="s">
        <v>125</v>
      </c>
      <c r="BK141" s="141">
        <f>ROUND(I141*H141,2)</f>
        <v>0</v>
      </c>
      <c r="BL141" s="16" t="s">
        <v>124</v>
      </c>
      <c r="BM141" s="140" t="s">
        <v>148</v>
      </c>
    </row>
    <row r="142" spans="2:65" s="11" customFormat="1" ht="22.8" customHeight="1">
      <c r="B142" s="115"/>
      <c r="D142" s="116" t="s">
        <v>75</v>
      </c>
      <c r="E142" s="125" t="s">
        <v>149</v>
      </c>
      <c r="F142" s="125" t="s">
        <v>150</v>
      </c>
      <c r="I142" s="118"/>
      <c r="J142" s="126">
        <f>BK142</f>
        <v>0</v>
      </c>
      <c r="L142" s="115"/>
      <c r="M142" s="120"/>
      <c r="P142" s="121">
        <f>SUM(P143:P150)</f>
        <v>0</v>
      </c>
      <c r="R142" s="121">
        <f>SUM(R143:R150)</f>
        <v>2.1474000000000003E-3</v>
      </c>
      <c r="T142" s="122">
        <f>SUM(T143:T150)</f>
        <v>5.6820599999999999</v>
      </c>
      <c r="AR142" s="116" t="s">
        <v>81</v>
      </c>
      <c r="AT142" s="123" t="s">
        <v>75</v>
      </c>
      <c r="AU142" s="123" t="s">
        <v>81</v>
      </c>
      <c r="AY142" s="116" t="s">
        <v>117</v>
      </c>
      <c r="BK142" s="124">
        <f>SUM(BK143:BK150)</f>
        <v>0</v>
      </c>
    </row>
    <row r="143" spans="2:65" s="1" customFormat="1" ht="21" customHeight="1">
      <c r="B143" s="127"/>
      <c r="C143" s="128" t="s">
        <v>151</v>
      </c>
      <c r="D143" s="128" t="s">
        <v>120</v>
      </c>
      <c r="E143" s="129" t="s">
        <v>152</v>
      </c>
      <c r="F143" s="130" t="s">
        <v>153</v>
      </c>
      <c r="G143" s="131" t="s">
        <v>123</v>
      </c>
      <c r="H143" s="132">
        <v>214.74</v>
      </c>
      <c r="I143" s="133"/>
      <c r="J143" s="134">
        <f>ROUND(I143*H143,2)</f>
        <v>0</v>
      </c>
      <c r="K143" s="135"/>
      <c r="L143" s="31"/>
      <c r="M143" s="136" t="s">
        <v>1</v>
      </c>
      <c r="N143" s="137" t="s">
        <v>42</v>
      </c>
      <c r="P143" s="138">
        <f>O143*H143</f>
        <v>0</v>
      </c>
      <c r="Q143" s="138">
        <v>1.0000000000000001E-5</v>
      </c>
      <c r="R143" s="138">
        <f>Q143*H143</f>
        <v>2.1474000000000003E-3</v>
      </c>
      <c r="S143" s="138">
        <v>0</v>
      </c>
      <c r="T143" s="139">
        <f>S143*H143</f>
        <v>0</v>
      </c>
      <c r="AR143" s="140" t="s">
        <v>124</v>
      </c>
      <c r="AT143" s="140" t="s">
        <v>120</v>
      </c>
      <c r="AU143" s="140" t="s">
        <v>125</v>
      </c>
      <c r="AY143" s="16" t="s">
        <v>117</v>
      </c>
      <c r="BE143" s="141">
        <f>IF(N143="základní",J143,0)</f>
        <v>0</v>
      </c>
      <c r="BF143" s="141">
        <f>IF(N143="snížená",J143,0)</f>
        <v>0</v>
      </c>
      <c r="BG143" s="141">
        <f>IF(N143="zákl. přenesená",J143,0)</f>
        <v>0</v>
      </c>
      <c r="BH143" s="141">
        <f>IF(N143="sníž. přenesená",J143,0)</f>
        <v>0</v>
      </c>
      <c r="BI143" s="141">
        <f>IF(N143="nulová",J143,0)</f>
        <v>0</v>
      </c>
      <c r="BJ143" s="16" t="s">
        <v>125</v>
      </c>
      <c r="BK143" s="141">
        <f>ROUND(I143*H143,2)</f>
        <v>0</v>
      </c>
      <c r="BL143" s="16" t="s">
        <v>124</v>
      </c>
      <c r="BM143" s="140" t="s">
        <v>154</v>
      </c>
    </row>
    <row r="144" spans="2:65" s="13" customFormat="1" ht="10.199999999999999">
      <c r="B144" s="149"/>
      <c r="D144" s="143" t="s">
        <v>127</v>
      </c>
      <c r="E144" s="150" t="s">
        <v>1</v>
      </c>
      <c r="F144" s="151" t="s">
        <v>155</v>
      </c>
      <c r="H144" s="152">
        <v>139.5</v>
      </c>
      <c r="I144" s="153"/>
      <c r="L144" s="149"/>
      <c r="M144" s="154"/>
      <c r="T144" s="155"/>
      <c r="AT144" s="150" t="s">
        <v>127</v>
      </c>
      <c r="AU144" s="150" t="s">
        <v>125</v>
      </c>
      <c r="AV144" s="13" t="s">
        <v>125</v>
      </c>
      <c r="AW144" s="13" t="s">
        <v>32</v>
      </c>
      <c r="AX144" s="13" t="s">
        <v>76</v>
      </c>
      <c r="AY144" s="150" t="s">
        <v>117</v>
      </c>
    </row>
    <row r="145" spans="2:65" s="13" customFormat="1" ht="10.199999999999999">
      <c r="B145" s="149"/>
      <c r="D145" s="143" t="s">
        <v>127</v>
      </c>
      <c r="E145" s="150" t="s">
        <v>1</v>
      </c>
      <c r="F145" s="151" t="s">
        <v>156</v>
      </c>
      <c r="H145" s="152">
        <v>75.239999999999995</v>
      </c>
      <c r="I145" s="153"/>
      <c r="L145" s="149"/>
      <c r="M145" s="154"/>
      <c r="T145" s="155"/>
      <c r="AT145" s="150" t="s">
        <v>127</v>
      </c>
      <c r="AU145" s="150" t="s">
        <v>125</v>
      </c>
      <c r="AV145" s="13" t="s">
        <v>125</v>
      </c>
      <c r="AW145" s="13" t="s">
        <v>32</v>
      </c>
      <c r="AX145" s="13" t="s">
        <v>76</v>
      </c>
      <c r="AY145" s="150" t="s">
        <v>117</v>
      </c>
    </row>
    <row r="146" spans="2:65" s="14" customFormat="1" ht="10.199999999999999">
      <c r="B146" s="156"/>
      <c r="D146" s="143" t="s">
        <v>127</v>
      </c>
      <c r="E146" s="157" t="s">
        <v>1</v>
      </c>
      <c r="F146" s="158" t="s">
        <v>132</v>
      </c>
      <c r="H146" s="159">
        <v>214.74</v>
      </c>
      <c r="I146" s="160"/>
      <c r="L146" s="156"/>
      <c r="M146" s="161"/>
      <c r="T146" s="162"/>
      <c r="AT146" s="157" t="s">
        <v>127</v>
      </c>
      <c r="AU146" s="157" t="s">
        <v>125</v>
      </c>
      <c r="AV146" s="14" t="s">
        <v>124</v>
      </c>
      <c r="AW146" s="14" t="s">
        <v>32</v>
      </c>
      <c r="AX146" s="14" t="s">
        <v>81</v>
      </c>
      <c r="AY146" s="157" t="s">
        <v>117</v>
      </c>
    </row>
    <row r="147" spans="2:65" s="1" customFormat="1" ht="16.350000000000001" customHeight="1">
      <c r="B147" s="127"/>
      <c r="C147" s="128" t="s">
        <v>118</v>
      </c>
      <c r="D147" s="128" t="s">
        <v>120</v>
      </c>
      <c r="E147" s="129" t="s">
        <v>157</v>
      </c>
      <c r="F147" s="130" t="s">
        <v>158</v>
      </c>
      <c r="G147" s="131" t="s">
        <v>123</v>
      </c>
      <c r="H147" s="132">
        <v>69.75</v>
      </c>
      <c r="I147" s="133"/>
      <c r="J147" s="134">
        <f>ROUND(I147*H147,2)</f>
        <v>0</v>
      </c>
      <c r="K147" s="135"/>
      <c r="L147" s="31"/>
      <c r="M147" s="136" t="s">
        <v>1</v>
      </c>
      <c r="N147" s="137" t="s">
        <v>42</v>
      </c>
      <c r="P147" s="138">
        <f>O147*H147</f>
        <v>0</v>
      </c>
      <c r="Q147" s="138">
        <v>0</v>
      </c>
      <c r="R147" s="138">
        <f>Q147*H147</f>
        <v>0</v>
      </c>
      <c r="S147" s="138">
        <v>3.4000000000000002E-2</v>
      </c>
      <c r="T147" s="139">
        <f>S147*H147</f>
        <v>2.3715000000000002</v>
      </c>
      <c r="AR147" s="140" t="s">
        <v>124</v>
      </c>
      <c r="AT147" s="140" t="s">
        <v>120</v>
      </c>
      <c r="AU147" s="140" t="s">
        <v>125</v>
      </c>
      <c r="AY147" s="16" t="s">
        <v>117</v>
      </c>
      <c r="BE147" s="141">
        <f>IF(N147="základní",J147,0)</f>
        <v>0</v>
      </c>
      <c r="BF147" s="141">
        <f>IF(N147="snížená",J147,0)</f>
        <v>0</v>
      </c>
      <c r="BG147" s="141">
        <f>IF(N147="zákl. přenesená",J147,0)</f>
        <v>0</v>
      </c>
      <c r="BH147" s="141">
        <f>IF(N147="sníž. přenesená",J147,0)</f>
        <v>0</v>
      </c>
      <c r="BI147" s="141">
        <f>IF(N147="nulová",J147,0)</f>
        <v>0</v>
      </c>
      <c r="BJ147" s="16" t="s">
        <v>125</v>
      </c>
      <c r="BK147" s="141">
        <f>ROUND(I147*H147,2)</f>
        <v>0</v>
      </c>
      <c r="BL147" s="16" t="s">
        <v>124</v>
      </c>
      <c r="BM147" s="140" t="s">
        <v>159</v>
      </c>
    </row>
    <row r="148" spans="2:65" s="13" customFormat="1" ht="10.199999999999999">
      <c r="B148" s="149"/>
      <c r="D148" s="143" t="s">
        <v>127</v>
      </c>
      <c r="E148" s="150" t="s">
        <v>1</v>
      </c>
      <c r="F148" s="151" t="s">
        <v>160</v>
      </c>
      <c r="H148" s="152">
        <v>69.75</v>
      </c>
      <c r="I148" s="153"/>
      <c r="L148" s="149"/>
      <c r="M148" s="154"/>
      <c r="T148" s="155"/>
      <c r="AT148" s="150" t="s">
        <v>127</v>
      </c>
      <c r="AU148" s="150" t="s">
        <v>125</v>
      </c>
      <c r="AV148" s="13" t="s">
        <v>125</v>
      </c>
      <c r="AW148" s="13" t="s">
        <v>32</v>
      </c>
      <c r="AX148" s="13" t="s">
        <v>81</v>
      </c>
      <c r="AY148" s="150" t="s">
        <v>117</v>
      </c>
    </row>
    <row r="149" spans="2:65" s="1" customFormat="1" ht="16.350000000000001" customHeight="1">
      <c r="B149" s="127"/>
      <c r="C149" s="128" t="s">
        <v>161</v>
      </c>
      <c r="D149" s="128" t="s">
        <v>120</v>
      </c>
      <c r="E149" s="129" t="s">
        <v>162</v>
      </c>
      <c r="F149" s="130" t="s">
        <v>163</v>
      </c>
      <c r="G149" s="131" t="s">
        <v>123</v>
      </c>
      <c r="H149" s="132">
        <v>37.619999999999997</v>
      </c>
      <c r="I149" s="133"/>
      <c r="J149" s="134">
        <f>ROUND(I149*H149,2)</f>
        <v>0</v>
      </c>
      <c r="K149" s="135"/>
      <c r="L149" s="31"/>
      <c r="M149" s="136" t="s">
        <v>1</v>
      </c>
      <c r="N149" s="137" t="s">
        <v>42</v>
      </c>
      <c r="P149" s="138">
        <f>O149*H149</f>
        <v>0</v>
      </c>
      <c r="Q149" s="138">
        <v>0</v>
      </c>
      <c r="R149" s="138">
        <f>Q149*H149</f>
        <v>0</v>
      </c>
      <c r="S149" s="138">
        <v>8.7999999999999995E-2</v>
      </c>
      <c r="T149" s="139">
        <f>S149*H149</f>
        <v>3.3105599999999997</v>
      </c>
      <c r="AR149" s="140" t="s">
        <v>124</v>
      </c>
      <c r="AT149" s="140" t="s">
        <v>120</v>
      </c>
      <c r="AU149" s="140" t="s">
        <v>125</v>
      </c>
      <c r="AY149" s="16" t="s">
        <v>117</v>
      </c>
      <c r="BE149" s="141">
        <f>IF(N149="základní",J149,0)</f>
        <v>0</v>
      </c>
      <c r="BF149" s="141">
        <f>IF(N149="snížená",J149,0)</f>
        <v>0</v>
      </c>
      <c r="BG149" s="141">
        <f>IF(N149="zákl. přenesená",J149,0)</f>
        <v>0</v>
      </c>
      <c r="BH149" s="141">
        <f>IF(N149="sníž. přenesená",J149,0)</f>
        <v>0</v>
      </c>
      <c r="BI149" s="141">
        <f>IF(N149="nulová",J149,0)</f>
        <v>0</v>
      </c>
      <c r="BJ149" s="16" t="s">
        <v>125</v>
      </c>
      <c r="BK149" s="141">
        <f>ROUND(I149*H149,2)</f>
        <v>0</v>
      </c>
      <c r="BL149" s="16" t="s">
        <v>124</v>
      </c>
      <c r="BM149" s="140" t="s">
        <v>164</v>
      </c>
    </row>
    <row r="150" spans="2:65" s="13" customFormat="1" ht="10.199999999999999">
      <c r="B150" s="149"/>
      <c r="D150" s="143" t="s">
        <v>127</v>
      </c>
      <c r="E150" s="150" t="s">
        <v>1</v>
      </c>
      <c r="F150" s="151" t="s">
        <v>165</v>
      </c>
      <c r="H150" s="152">
        <v>37.619999999999997</v>
      </c>
      <c r="I150" s="153"/>
      <c r="L150" s="149"/>
      <c r="M150" s="154"/>
      <c r="T150" s="155"/>
      <c r="AT150" s="150" t="s">
        <v>127</v>
      </c>
      <c r="AU150" s="150" t="s">
        <v>125</v>
      </c>
      <c r="AV150" s="13" t="s">
        <v>125</v>
      </c>
      <c r="AW150" s="13" t="s">
        <v>32</v>
      </c>
      <c r="AX150" s="13" t="s">
        <v>81</v>
      </c>
      <c r="AY150" s="150" t="s">
        <v>117</v>
      </c>
    </row>
    <row r="151" spans="2:65" s="11" customFormat="1" ht="22.8" customHeight="1">
      <c r="B151" s="115"/>
      <c r="D151" s="116" t="s">
        <v>75</v>
      </c>
      <c r="E151" s="125" t="s">
        <v>166</v>
      </c>
      <c r="F151" s="125" t="s">
        <v>167</v>
      </c>
      <c r="I151" s="118"/>
      <c r="J151" s="126">
        <f>BK151</f>
        <v>0</v>
      </c>
      <c r="L151" s="115"/>
      <c r="M151" s="120"/>
      <c r="P151" s="121">
        <f>SUM(P152:P156)</f>
        <v>0</v>
      </c>
      <c r="R151" s="121">
        <f>SUM(R152:R156)</f>
        <v>0</v>
      </c>
      <c r="T151" s="122">
        <f>SUM(T152:T156)</f>
        <v>0</v>
      </c>
      <c r="AR151" s="116" t="s">
        <v>81</v>
      </c>
      <c r="AT151" s="123" t="s">
        <v>75</v>
      </c>
      <c r="AU151" s="123" t="s">
        <v>81</v>
      </c>
      <c r="AY151" s="116" t="s">
        <v>117</v>
      </c>
      <c r="BK151" s="124">
        <f>SUM(BK152:BK156)</f>
        <v>0</v>
      </c>
    </row>
    <row r="152" spans="2:65" s="1" customFormat="1" ht="21" customHeight="1">
      <c r="B152" s="127"/>
      <c r="C152" s="128" t="s">
        <v>168</v>
      </c>
      <c r="D152" s="128" t="s">
        <v>120</v>
      </c>
      <c r="E152" s="129" t="s">
        <v>169</v>
      </c>
      <c r="F152" s="130" t="s">
        <v>170</v>
      </c>
      <c r="G152" s="131" t="s">
        <v>171</v>
      </c>
      <c r="H152" s="132">
        <v>5.819</v>
      </c>
      <c r="I152" s="133"/>
      <c r="J152" s="134">
        <f>ROUND(I152*H152,2)</f>
        <v>0</v>
      </c>
      <c r="K152" s="135"/>
      <c r="L152" s="31"/>
      <c r="M152" s="136" t="s">
        <v>1</v>
      </c>
      <c r="N152" s="137" t="s">
        <v>42</v>
      </c>
      <c r="P152" s="138">
        <f>O152*H152</f>
        <v>0</v>
      </c>
      <c r="Q152" s="138">
        <v>0</v>
      </c>
      <c r="R152" s="138">
        <f>Q152*H152</f>
        <v>0</v>
      </c>
      <c r="S152" s="138">
        <v>0</v>
      </c>
      <c r="T152" s="139">
        <f>S152*H152</f>
        <v>0</v>
      </c>
      <c r="AR152" s="140" t="s">
        <v>124</v>
      </c>
      <c r="AT152" s="140" t="s">
        <v>120</v>
      </c>
      <c r="AU152" s="140" t="s">
        <v>125</v>
      </c>
      <c r="AY152" s="16" t="s">
        <v>117</v>
      </c>
      <c r="BE152" s="141">
        <f>IF(N152="základní",J152,0)</f>
        <v>0</v>
      </c>
      <c r="BF152" s="141">
        <f>IF(N152="snížená",J152,0)</f>
        <v>0</v>
      </c>
      <c r="BG152" s="141">
        <f>IF(N152="zákl. přenesená",J152,0)</f>
        <v>0</v>
      </c>
      <c r="BH152" s="141">
        <f>IF(N152="sníž. přenesená",J152,0)</f>
        <v>0</v>
      </c>
      <c r="BI152" s="141">
        <f>IF(N152="nulová",J152,0)</f>
        <v>0</v>
      </c>
      <c r="BJ152" s="16" t="s">
        <v>125</v>
      </c>
      <c r="BK152" s="141">
        <f>ROUND(I152*H152,2)</f>
        <v>0</v>
      </c>
      <c r="BL152" s="16" t="s">
        <v>124</v>
      </c>
      <c r="BM152" s="140" t="s">
        <v>172</v>
      </c>
    </row>
    <row r="153" spans="2:65" s="1" customFormat="1" ht="16.350000000000001" customHeight="1">
      <c r="B153" s="127"/>
      <c r="C153" s="128" t="s">
        <v>149</v>
      </c>
      <c r="D153" s="128" t="s">
        <v>120</v>
      </c>
      <c r="E153" s="129" t="s">
        <v>173</v>
      </c>
      <c r="F153" s="130" t="s">
        <v>174</v>
      </c>
      <c r="G153" s="131" t="s">
        <v>171</v>
      </c>
      <c r="H153" s="132">
        <v>5.819</v>
      </c>
      <c r="I153" s="133"/>
      <c r="J153" s="134">
        <f>ROUND(I153*H153,2)</f>
        <v>0</v>
      </c>
      <c r="K153" s="135"/>
      <c r="L153" s="31"/>
      <c r="M153" s="136" t="s">
        <v>1</v>
      </c>
      <c r="N153" s="137" t="s">
        <v>42</v>
      </c>
      <c r="P153" s="138">
        <f>O153*H153</f>
        <v>0</v>
      </c>
      <c r="Q153" s="138">
        <v>0</v>
      </c>
      <c r="R153" s="138">
        <f>Q153*H153</f>
        <v>0</v>
      </c>
      <c r="S153" s="138">
        <v>0</v>
      </c>
      <c r="T153" s="139">
        <f>S153*H153</f>
        <v>0</v>
      </c>
      <c r="AR153" s="140" t="s">
        <v>124</v>
      </c>
      <c r="AT153" s="140" t="s">
        <v>120</v>
      </c>
      <c r="AU153" s="140" t="s">
        <v>125</v>
      </c>
      <c r="AY153" s="16" t="s">
        <v>117</v>
      </c>
      <c r="BE153" s="141">
        <f>IF(N153="základní",J153,0)</f>
        <v>0</v>
      </c>
      <c r="BF153" s="141">
        <f>IF(N153="snížená",J153,0)</f>
        <v>0</v>
      </c>
      <c r="BG153" s="141">
        <f>IF(N153="zákl. přenesená",J153,0)</f>
        <v>0</v>
      </c>
      <c r="BH153" s="141">
        <f>IF(N153="sníž. přenesená",J153,0)</f>
        <v>0</v>
      </c>
      <c r="BI153" s="141">
        <f>IF(N153="nulová",J153,0)</f>
        <v>0</v>
      </c>
      <c r="BJ153" s="16" t="s">
        <v>125</v>
      </c>
      <c r="BK153" s="141">
        <f>ROUND(I153*H153,2)</f>
        <v>0</v>
      </c>
      <c r="BL153" s="16" t="s">
        <v>124</v>
      </c>
      <c r="BM153" s="140" t="s">
        <v>175</v>
      </c>
    </row>
    <row r="154" spans="2:65" s="1" customFormat="1" ht="16.350000000000001" customHeight="1">
      <c r="B154" s="127"/>
      <c r="C154" s="128" t="s">
        <v>176</v>
      </c>
      <c r="D154" s="128" t="s">
        <v>120</v>
      </c>
      <c r="E154" s="129" t="s">
        <v>177</v>
      </c>
      <c r="F154" s="130" t="s">
        <v>178</v>
      </c>
      <c r="G154" s="131" t="s">
        <v>171</v>
      </c>
      <c r="H154" s="132">
        <v>139.65600000000001</v>
      </c>
      <c r="I154" s="133"/>
      <c r="J154" s="134">
        <f>ROUND(I154*H154,2)</f>
        <v>0</v>
      </c>
      <c r="K154" s="135"/>
      <c r="L154" s="31"/>
      <c r="M154" s="136" t="s">
        <v>1</v>
      </c>
      <c r="N154" s="137" t="s">
        <v>42</v>
      </c>
      <c r="P154" s="138">
        <f>O154*H154</f>
        <v>0</v>
      </c>
      <c r="Q154" s="138">
        <v>0</v>
      </c>
      <c r="R154" s="138">
        <f>Q154*H154</f>
        <v>0</v>
      </c>
      <c r="S154" s="138">
        <v>0</v>
      </c>
      <c r="T154" s="139">
        <f>S154*H154</f>
        <v>0</v>
      </c>
      <c r="AR154" s="140" t="s">
        <v>124</v>
      </c>
      <c r="AT154" s="140" t="s">
        <v>120</v>
      </c>
      <c r="AU154" s="140" t="s">
        <v>125</v>
      </c>
      <c r="AY154" s="16" t="s">
        <v>117</v>
      </c>
      <c r="BE154" s="141">
        <f>IF(N154="základní",J154,0)</f>
        <v>0</v>
      </c>
      <c r="BF154" s="141">
        <f>IF(N154="snížená",J154,0)</f>
        <v>0</v>
      </c>
      <c r="BG154" s="141">
        <f>IF(N154="zákl. přenesená",J154,0)</f>
        <v>0</v>
      </c>
      <c r="BH154" s="141">
        <f>IF(N154="sníž. přenesená",J154,0)</f>
        <v>0</v>
      </c>
      <c r="BI154" s="141">
        <f>IF(N154="nulová",J154,0)</f>
        <v>0</v>
      </c>
      <c r="BJ154" s="16" t="s">
        <v>125</v>
      </c>
      <c r="BK154" s="141">
        <f>ROUND(I154*H154,2)</f>
        <v>0</v>
      </c>
      <c r="BL154" s="16" t="s">
        <v>124</v>
      </c>
      <c r="BM154" s="140" t="s">
        <v>179</v>
      </c>
    </row>
    <row r="155" spans="2:65" s="13" customFormat="1" ht="10.199999999999999">
      <c r="B155" s="149"/>
      <c r="D155" s="143" t="s">
        <v>127</v>
      </c>
      <c r="E155" s="150" t="s">
        <v>1</v>
      </c>
      <c r="F155" s="151" t="s">
        <v>180</v>
      </c>
      <c r="H155" s="152">
        <v>139.65600000000001</v>
      </c>
      <c r="I155" s="153"/>
      <c r="L155" s="149"/>
      <c r="M155" s="154"/>
      <c r="T155" s="155"/>
      <c r="AT155" s="150" t="s">
        <v>127</v>
      </c>
      <c r="AU155" s="150" t="s">
        <v>125</v>
      </c>
      <c r="AV155" s="13" t="s">
        <v>125</v>
      </c>
      <c r="AW155" s="13" t="s">
        <v>32</v>
      </c>
      <c r="AX155" s="13" t="s">
        <v>81</v>
      </c>
      <c r="AY155" s="150" t="s">
        <v>117</v>
      </c>
    </row>
    <row r="156" spans="2:65" s="1" customFormat="1" ht="16.350000000000001" customHeight="1">
      <c r="B156" s="127"/>
      <c r="C156" s="128" t="s">
        <v>181</v>
      </c>
      <c r="D156" s="128" t="s">
        <v>120</v>
      </c>
      <c r="E156" s="129" t="s">
        <v>182</v>
      </c>
      <c r="F156" s="130" t="s">
        <v>183</v>
      </c>
      <c r="G156" s="131" t="s">
        <v>171</v>
      </c>
      <c r="H156" s="132">
        <v>5.819</v>
      </c>
      <c r="I156" s="133"/>
      <c r="J156" s="134">
        <f>ROUND(I156*H156,2)</f>
        <v>0</v>
      </c>
      <c r="K156" s="135"/>
      <c r="L156" s="31"/>
      <c r="M156" s="136" t="s">
        <v>1</v>
      </c>
      <c r="N156" s="137" t="s">
        <v>42</v>
      </c>
      <c r="P156" s="138">
        <f>O156*H156</f>
        <v>0</v>
      </c>
      <c r="Q156" s="138">
        <v>0</v>
      </c>
      <c r="R156" s="138">
        <f>Q156*H156</f>
        <v>0</v>
      </c>
      <c r="S156" s="138">
        <v>0</v>
      </c>
      <c r="T156" s="139">
        <f>S156*H156</f>
        <v>0</v>
      </c>
      <c r="AR156" s="140" t="s">
        <v>124</v>
      </c>
      <c r="AT156" s="140" t="s">
        <v>120</v>
      </c>
      <c r="AU156" s="140" t="s">
        <v>125</v>
      </c>
      <c r="AY156" s="16" t="s">
        <v>117</v>
      </c>
      <c r="BE156" s="141">
        <f>IF(N156="základní",J156,0)</f>
        <v>0</v>
      </c>
      <c r="BF156" s="141">
        <f>IF(N156="snížená",J156,0)</f>
        <v>0</v>
      </c>
      <c r="BG156" s="141">
        <f>IF(N156="zákl. přenesená",J156,0)</f>
        <v>0</v>
      </c>
      <c r="BH156" s="141">
        <f>IF(N156="sníž. přenesená",J156,0)</f>
        <v>0</v>
      </c>
      <c r="BI156" s="141">
        <f>IF(N156="nulová",J156,0)</f>
        <v>0</v>
      </c>
      <c r="BJ156" s="16" t="s">
        <v>125</v>
      </c>
      <c r="BK156" s="141">
        <f>ROUND(I156*H156,2)</f>
        <v>0</v>
      </c>
      <c r="BL156" s="16" t="s">
        <v>124</v>
      </c>
      <c r="BM156" s="140" t="s">
        <v>184</v>
      </c>
    </row>
    <row r="157" spans="2:65" s="11" customFormat="1" ht="22.8" customHeight="1">
      <c r="B157" s="115"/>
      <c r="D157" s="116" t="s">
        <v>75</v>
      </c>
      <c r="E157" s="125" t="s">
        <v>185</v>
      </c>
      <c r="F157" s="125" t="s">
        <v>186</v>
      </c>
      <c r="I157" s="118"/>
      <c r="J157" s="126">
        <f>BK157</f>
        <v>0</v>
      </c>
      <c r="L157" s="115"/>
      <c r="M157" s="120"/>
      <c r="P157" s="121">
        <f>P158</f>
        <v>0</v>
      </c>
      <c r="R157" s="121">
        <f>R158</f>
        <v>0</v>
      </c>
      <c r="T157" s="122">
        <f>T158</f>
        <v>0</v>
      </c>
      <c r="AR157" s="116" t="s">
        <v>81</v>
      </c>
      <c r="AT157" s="123" t="s">
        <v>75</v>
      </c>
      <c r="AU157" s="123" t="s">
        <v>81</v>
      </c>
      <c r="AY157" s="116" t="s">
        <v>117</v>
      </c>
      <c r="BK157" s="124">
        <f>BK158</f>
        <v>0</v>
      </c>
    </row>
    <row r="158" spans="2:65" s="1" customFormat="1" ht="16.350000000000001" customHeight="1">
      <c r="B158" s="127"/>
      <c r="C158" s="128" t="s">
        <v>8</v>
      </c>
      <c r="D158" s="128" t="s">
        <v>120</v>
      </c>
      <c r="E158" s="129" t="s">
        <v>187</v>
      </c>
      <c r="F158" s="130" t="s">
        <v>188</v>
      </c>
      <c r="G158" s="131" t="s">
        <v>171</v>
      </c>
      <c r="H158" s="132">
        <v>0.46100000000000002</v>
      </c>
      <c r="I158" s="133"/>
      <c r="J158" s="134">
        <f>ROUND(I158*H158,2)</f>
        <v>0</v>
      </c>
      <c r="K158" s="135"/>
      <c r="L158" s="31"/>
      <c r="M158" s="136" t="s">
        <v>1</v>
      </c>
      <c r="N158" s="137" t="s">
        <v>42</v>
      </c>
      <c r="P158" s="138">
        <f>O158*H158</f>
        <v>0</v>
      </c>
      <c r="Q158" s="138">
        <v>0</v>
      </c>
      <c r="R158" s="138">
        <f>Q158*H158</f>
        <v>0</v>
      </c>
      <c r="S158" s="138">
        <v>0</v>
      </c>
      <c r="T158" s="139">
        <f>S158*H158</f>
        <v>0</v>
      </c>
      <c r="AR158" s="140" t="s">
        <v>124</v>
      </c>
      <c r="AT158" s="140" t="s">
        <v>120</v>
      </c>
      <c r="AU158" s="140" t="s">
        <v>125</v>
      </c>
      <c r="AY158" s="16" t="s">
        <v>117</v>
      </c>
      <c r="BE158" s="141">
        <f>IF(N158="základní",J158,0)</f>
        <v>0</v>
      </c>
      <c r="BF158" s="141">
        <f>IF(N158="snížená",J158,0)</f>
        <v>0</v>
      </c>
      <c r="BG158" s="141">
        <f>IF(N158="zákl. přenesená",J158,0)</f>
        <v>0</v>
      </c>
      <c r="BH158" s="141">
        <f>IF(N158="sníž. přenesená",J158,0)</f>
        <v>0</v>
      </c>
      <c r="BI158" s="141">
        <f>IF(N158="nulová",J158,0)</f>
        <v>0</v>
      </c>
      <c r="BJ158" s="16" t="s">
        <v>125</v>
      </c>
      <c r="BK158" s="141">
        <f>ROUND(I158*H158,2)</f>
        <v>0</v>
      </c>
      <c r="BL158" s="16" t="s">
        <v>124</v>
      </c>
      <c r="BM158" s="140" t="s">
        <v>189</v>
      </c>
    </row>
    <row r="159" spans="2:65" s="11" customFormat="1" ht="25.95" customHeight="1">
      <c r="B159" s="115"/>
      <c r="D159" s="116" t="s">
        <v>75</v>
      </c>
      <c r="E159" s="117" t="s">
        <v>190</v>
      </c>
      <c r="F159" s="117" t="s">
        <v>191</v>
      </c>
      <c r="I159" s="118"/>
      <c r="J159" s="119">
        <f>BK159</f>
        <v>0</v>
      </c>
      <c r="L159" s="115"/>
      <c r="M159" s="120"/>
      <c r="P159" s="121">
        <f>P160+P163+P184</f>
        <v>0</v>
      </c>
      <c r="R159" s="121">
        <f>R160+R163+R184</f>
        <v>5.2427731399999997</v>
      </c>
      <c r="T159" s="122">
        <f>T160+T163+T184</f>
        <v>0.12720000000000001</v>
      </c>
      <c r="AR159" s="116" t="s">
        <v>125</v>
      </c>
      <c r="AT159" s="123" t="s">
        <v>75</v>
      </c>
      <c r="AU159" s="123" t="s">
        <v>76</v>
      </c>
      <c r="AY159" s="116" t="s">
        <v>117</v>
      </c>
      <c r="BK159" s="124">
        <f>BK160+BK163+BK184</f>
        <v>0</v>
      </c>
    </row>
    <row r="160" spans="2:65" s="11" customFormat="1" ht="22.8" customHeight="1">
      <c r="B160" s="115"/>
      <c r="D160" s="116" t="s">
        <v>75</v>
      </c>
      <c r="E160" s="125" t="s">
        <v>192</v>
      </c>
      <c r="F160" s="125" t="s">
        <v>193</v>
      </c>
      <c r="I160" s="118"/>
      <c r="J160" s="126">
        <f>BK160</f>
        <v>0</v>
      </c>
      <c r="L160" s="115"/>
      <c r="M160" s="120"/>
      <c r="P160" s="121">
        <f>SUM(P161:P162)</f>
        <v>0</v>
      </c>
      <c r="R160" s="121">
        <f>SUM(R161:R162)</f>
        <v>0</v>
      </c>
      <c r="T160" s="122">
        <f>SUM(T161:T162)</f>
        <v>0</v>
      </c>
      <c r="AR160" s="116" t="s">
        <v>125</v>
      </c>
      <c r="AT160" s="123" t="s">
        <v>75</v>
      </c>
      <c r="AU160" s="123" t="s">
        <v>81</v>
      </c>
      <c r="AY160" s="116" t="s">
        <v>117</v>
      </c>
      <c r="BK160" s="124">
        <f>SUM(BK161:BK162)</f>
        <v>0</v>
      </c>
    </row>
    <row r="161" spans="2:65" s="1" customFormat="1" ht="16.350000000000001" customHeight="1">
      <c r="B161" s="127"/>
      <c r="C161" s="128" t="s">
        <v>194</v>
      </c>
      <c r="D161" s="128" t="s">
        <v>120</v>
      </c>
      <c r="E161" s="129" t="s">
        <v>195</v>
      </c>
      <c r="F161" s="130" t="s">
        <v>196</v>
      </c>
      <c r="G161" s="131" t="s">
        <v>147</v>
      </c>
      <c r="H161" s="132">
        <v>1</v>
      </c>
      <c r="I161" s="133"/>
      <c r="J161" s="134">
        <f>ROUND(I161*H161,2)</f>
        <v>0</v>
      </c>
      <c r="K161" s="135"/>
      <c r="L161" s="31"/>
      <c r="M161" s="136" t="s">
        <v>1</v>
      </c>
      <c r="N161" s="137" t="s">
        <v>42</v>
      </c>
      <c r="P161" s="138">
        <f>O161*H161</f>
        <v>0</v>
      </c>
      <c r="Q161" s="138">
        <v>0</v>
      </c>
      <c r="R161" s="138">
        <f>Q161*H161</f>
        <v>0</v>
      </c>
      <c r="S161" s="138">
        <v>0</v>
      </c>
      <c r="T161" s="139">
        <f>S161*H161</f>
        <v>0</v>
      </c>
      <c r="AR161" s="140" t="s">
        <v>197</v>
      </c>
      <c r="AT161" s="140" t="s">
        <v>120</v>
      </c>
      <c r="AU161" s="140" t="s">
        <v>125</v>
      </c>
      <c r="AY161" s="16" t="s">
        <v>117</v>
      </c>
      <c r="BE161" s="141">
        <f>IF(N161="základní",J161,0)</f>
        <v>0</v>
      </c>
      <c r="BF161" s="141">
        <f>IF(N161="snížená",J161,0)</f>
        <v>0</v>
      </c>
      <c r="BG161" s="141">
        <f>IF(N161="zákl. přenesená",J161,0)</f>
        <v>0</v>
      </c>
      <c r="BH161" s="141">
        <f>IF(N161="sníž. přenesená",J161,0)</f>
        <v>0</v>
      </c>
      <c r="BI161" s="141">
        <f>IF(N161="nulová",J161,0)</f>
        <v>0</v>
      </c>
      <c r="BJ161" s="16" t="s">
        <v>125</v>
      </c>
      <c r="BK161" s="141">
        <f>ROUND(I161*H161,2)</f>
        <v>0</v>
      </c>
      <c r="BL161" s="16" t="s">
        <v>197</v>
      </c>
      <c r="BM161" s="140" t="s">
        <v>198</v>
      </c>
    </row>
    <row r="162" spans="2:65" s="1" customFormat="1" ht="21" customHeight="1">
      <c r="B162" s="127"/>
      <c r="C162" s="128" t="s">
        <v>199</v>
      </c>
      <c r="D162" s="128" t="s">
        <v>120</v>
      </c>
      <c r="E162" s="129" t="s">
        <v>200</v>
      </c>
      <c r="F162" s="130" t="s">
        <v>201</v>
      </c>
      <c r="G162" s="131" t="s">
        <v>202</v>
      </c>
      <c r="H162" s="163"/>
      <c r="I162" s="133"/>
      <c r="J162" s="134">
        <f>ROUND(I162*H162,2)</f>
        <v>0</v>
      </c>
      <c r="K162" s="135"/>
      <c r="L162" s="31"/>
      <c r="M162" s="136" t="s">
        <v>1</v>
      </c>
      <c r="N162" s="137" t="s">
        <v>42</v>
      </c>
      <c r="P162" s="138">
        <f>O162*H162</f>
        <v>0</v>
      </c>
      <c r="Q162" s="138">
        <v>0</v>
      </c>
      <c r="R162" s="138">
        <f>Q162*H162</f>
        <v>0</v>
      </c>
      <c r="S162" s="138">
        <v>0</v>
      </c>
      <c r="T162" s="139">
        <f>S162*H162</f>
        <v>0</v>
      </c>
      <c r="AR162" s="140" t="s">
        <v>197</v>
      </c>
      <c r="AT162" s="140" t="s">
        <v>120</v>
      </c>
      <c r="AU162" s="140" t="s">
        <v>125</v>
      </c>
      <c r="AY162" s="16" t="s">
        <v>117</v>
      </c>
      <c r="BE162" s="141">
        <f>IF(N162="základní",J162,0)</f>
        <v>0</v>
      </c>
      <c r="BF162" s="141">
        <f>IF(N162="snížená",J162,0)</f>
        <v>0</v>
      </c>
      <c r="BG162" s="141">
        <f>IF(N162="zákl. přenesená",J162,0)</f>
        <v>0</v>
      </c>
      <c r="BH162" s="141">
        <f>IF(N162="sníž. přenesená",J162,0)</f>
        <v>0</v>
      </c>
      <c r="BI162" s="141">
        <f>IF(N162="nulová",J162,0)</f>
        <v>0</v>
      </c>
      <c r="BJ162" s="16" t="s">
        <v>125</v>
      </c>
      <c r="BK162" s="141">
        <f>ROUND(I162*H162,2)</f>
        <v>0</v>
      </c>
      <c r="BL162" s="16" t="s">
        <v>197</v>
      </c>
      <c r="BM162" s="140" t="s">
        <v>203</v>
      </c>
    </row>
    <row r="163" spans="2:65" s="11" customFormat="1" ht="22.8" customHeight="1">
      <c r="B163" s="115"/>
      <c r="D163" s="116" t="s">
        <v>75</v>
      </c>
      <c r="E163" s="125" t="s">
        <v>204</v>
      </c>
      <c r="F163" s="125" t="s">
        <v>205</v>
      </c>
      <c r="I163" s="118"/>
      <c r="J163" s="126">
        <f>BK163</f>
        <v>0</v>
      </c>
      <c r="L163" s="115"/>
      <c r="M163" s="120"/>
      <c r="P163" s="121">
        <f>SUM(P164:P183)</f>
        <v>0</v>
      </c>
      <c r="R163" s="121">
        <f>SUM(R164:R183)</f>
        <v>5.1692731399999996</v>
      </c>
      <c r="T163" s="122">
        <f>SUM(T164:T183)</f>
        <v>0.12720000000000001</v>
      </c>
      <c r="AR163" s="116" t="s">
        <v>125</v>
      </c>
      <c r="AT163" s="123" t="s">
        <v>75</v>
      </c>
      <c r="AU163" s="123" t="s">
        <v>81</v>
      </c>
      <c r="AY163" s="116" t="s">
        <v>117</v>
      </c>
      <c r="BK163" s="124">
        <f>SUM(BK164:BK183)</f>
        <v>0</v>
      </c>
    </row>
    <row r="164" spans="2:65" s="1" customFormat="1" ht="16.350000000000001" customHeight="1">
      <c r="B164" s="127"/>
      <c r="C164" s="128" t="s">
        <v>206</v>
      </c>
      <c r="D164" s="128" t="s">
        <v>120</v>
      </c>
      <c r="E164" s="129" t="s">
        <v>207</v>
      </c>
      <c r="F164" s="130" t="s">
        <v>208</v>
      </c>
      <c r="G164" s="131" t="s">
        <v>123</v>
      </c>
      <c r="H164" s="132">
        <v>69.75</v>
      </c>
      <c r="I164" s="133"/>
      <c r="J164" s="134">
        <f>ROUND(I164*H164,2)</f>
        <v>0</v>
      </c>
      <c r="K164" s="135"/>
      <c r="L164" s="31"/>
      <c r="M164" s="136" t="s">
        <v>1</v>
      </c>
      <c r="N164" s="137" t="s">
        <v>42</v>
      </c>
      <c r="P164" s="138">
        <f>O164*H164</f>
        <v>0</v>
      </c>
      <c r="Q164" s="138">
        <v>2.5999999999999998E-4</v>
      </c>
      <c r="R164" s="138">
        <f>Q164*H164</f>
        <v>1.8134999999999998E-2</v>
      </c>
      <c r="S164" s="138">
        <v>0</v>
      </c>
      <c r="T164" s="139">
        <f>S164*H164</f>
        <v>0</v>
      </c>
      <c r="AR164" s="140" t="s">
        <v>197</v>
      </c>
      <c r="AT164" s="140" t="s">
        <v>120</v>
      </c>
      <c r="AU164" s="140" t="s">
        <v>125</v>
      </c>
      <c r="AY164" s="16" t="s">
        <v>117</v>
      </c>
      <c r="BE164" s="141">
        <f>IF(N164="základní",J164,0)</f>
        <v>0</v>
      </c>
      <c r="BF164" s="141">
        <f>IF(N164="snížená",J164,0)</f>
        <v>0</v>
      </c>
      <c r="BG164" s="141">
        <f>IF(N164="zákl. přenesená",J164,0)</f>
        <v>0</v>
      </c>
      <c r="BH164" s="141">
        <f>IF(N164="sníž. přenesená",J164,0)</f>
        <v>0</v>
      </c>
      <c r="BI164" s="141">
        <f>IF(N164="nulová",J164,0)</f>
        <v>0</v>
      </c>
      <c r="BJ164" s="16" t="s">
        <v>125</v>
      </c>
      <c r="BK164" s="141">
        <f>ROUND(I164*H164,2)</f>
        <v>0</v>
      </c>
      <c r="BL164" s="16" t="s">
        <v>197</v>
      </c>
      <c r="BM164" s="140" t="s">
        <v>209</v>
      </c>
    </row>
    <row r="165" spans="2:65" s="13" customFormat="1" ht="10.199999999999999">
      <c r="B165" s="149"/>
      <c r="D165" s="143" t="s">
        <v>127</v>
      </c>
      <c r="E165" s="150" t="s">
        <v>1</v>
      </c>
      <c r="F165" s="151" t="s">
        <v>210</v>
      </c>
      <c r="H165" s="152">
        <v>69.75</v>
      </c>
      <c r="I165" s="153"/>
      <c r="L165" s="149"/>
      <c r="M165" s="154"/>
      <c r="T165" s="155"/>
      <c r="AT165" s="150" t="s">
        <v>127</v>
      </c>
      <c r="AU165" s="150" t="s">
        <v>125</v>
      </c>
      <c r="AV165" s="13" t="s">
        <v>125</v>
      </c>
      <c r="AW165" s="13" t="s">
        <v>32</v>
      </c>
      <c r="AX165" s="13" t="s">
        <v>81</v>
      </c>
      <c r="AY165" s="150" t="s">
        <v>117</v>
      </c>
    </row>
    <row r="166" spans="2:65" s="1" customFormat="1" ht="16.350000000000001" customHeight="1">
      <c r="B166" s="127"/>
      <c r="C166" s="164" t="s">
        <v>197</v>
      </c>
      <c r="D166" s="164" t="s">
        <v>211</v>
      </c>
      <c r="E166" s="165" t="s">
        <v>212</v>
      </c>
      <c r="F166" s="166" t="s">
        <v>213</v>
      </c>
      <c r="G166" s="167" t="s">
        <v>123</v>
      </c>
      <c r="H166" s="168">
        <v>69.75</v>
      </c>
      <c r="I166" s="169"/>
      <c r="J166" s="170">
        <f>ROUND(I166*H166,2)</f>
        <v>0</v>
      </c>
      <c r="K166" s="171"/>
      <c r="L166" s="172"/>
      <c r="M166" s="173" t="s">
        <v>1</v>
      </c>
      <c r="N166" s="174" t="s">
        <v>42</v>
      </c>
      <c r="P166" s="138">
        <f>O166*H166</f>
        <v>0</v>
      </c>
      <c r="Q166" s="138">
        <v>3.6810000000000002E-2</v>
      </c>
      <c r="R166" s="138">
        <f>Q166*H166</f>
        <v>2.5674975</v>
      </c>
      <c r="S166" s="138">
        <v>0</v>
      </c>
      <c r="T166" s="139">
        <f>S166*H166</f>
        <v>0</v>
      </c>
      <c r="AR166" s="140" t="s">
        <v>214</v>
      </c>
      <c r="AT166" s="140" t="s">
        <v>211</v>
      </c>
      <c r="AU166" s="140" t="s">
        <v>125</v>
      </c>
      <c r="AY166" s="16" t="s">
        <v>117</v>
      </c>
      <c r="BE166" s="141">
        <f>IF(N166="základní",J166,0)</f>
        <v>0</v>
      </c>
      <c r="BF166" s="141">
        <f>IF(N166="snížená",J166,0)</f>
        <v>0</v>
      </c>
      <c r="BG166" s="141">
        <f>IF(N166="zákl. přenesená",J166,0)</f>
        <v>0</v>
      </c>
      <c r="BH166" s="141">
        <f>IF(N166="sníž. přenesená",J166,0)</f>
        <v>0</v>
      </c>
      <c r="BI166" s="141">
        <f>IF(N166="nulová",J166,0)</f>
        <v>0</v>
      </c>
      <c r="BJ166" s="16" t="s">
        <v>125</v>
      </c>
      <c r="BK166" s="141">
        <f>ROUND(I166*H166,2)</f>
        <v>0</v>
      </c>
      <c r="BL166" s="16" t="s">
        <v>197</v>
      </c>
      <c r="BM166" s="140" t="s">
        <v>215</v>
      </c>
    </row>
    <row r="167" spans="2:65" s="1" customFormat="1" ht="16.350000000000001" customHeight="1">
      <c r="B167" s="127"/>
      <c r="C167" s="128" t="s">
        <v>216</v>
      </c>
      <c r="D167" s="128" t="s">
        <v>120</v>
      </c>
      <c r="E167" s="129" t="s">
        <v>217</v>
      </c>
      <c r="F167" s="130" t="s">
        <v>218</v>
      </c>
      <c r="G167" s="131" t="s">
        <v>219</v>
      </c>
      <c r="H167" s="132">
        <v>19</v>
      </c>
      <c r="I167" s="133"/>
      <c r="J167" s="134">
        <f>ROUND(I167*H167,2)</f>
        <v>0</v>
      </c>
      <c r="K167" s="135"/>
      <c r="L167" s="31"/>
      <c r="M167" s="136" t="s">
        <v>1</v>
      </c>
      <c r="N167" s="137" t="s">
        <v>42</v>
      </c>
      <c r="P167" s="138">
        <f>O167*H167</f>
        <v>0</v>
      </c>
      <c r="Q167" s="138">
        <v>2.4000000000000001E-4</v>
      </c>
      <c r="R167" s="138">
        <f>Q167*H167</f>
        <v>4.5599999999999998E-3</v>
      </c>
      <c r="S167" s="138">
        <v>0</v>
      </c>
      <c r="T167" s="139">
        <f>S167*H167</f>
        <v>0</v>
      </c>
      <c r="AR167" s="140" t="s">
        <v>197</v>
      </c>
      <c r="AT167" s="140" t="s">
        <v>120</v>
      </c>
      <c r="AU167" s="140" t="s">
        <v>125</v>
      </c>
      <c r="AY167" s="16" t="s">
        <v>117</v>
      </c>
      <c r="BE167" s="141">
        <f>IF(N167="základní",J167,0)</f>
        <v>0</v>
      </c>
      <c r="BF167" s="141">
        <f>IF(N167="snížená",J167,0)</f>
        <v>0</v>
      </c>
      <c r="BG167" s="141">
        <f>IF(N167="zákl. přenesená",J167,0)</f>
        <v>0</v>
      </c>
      <c r="BH167" s="141">
        <f>IF(N167="sníž. přenesená",J167,0)</f>
        <v>0</v>
      </c>
      <c r="BI167" s="141">
        <f>IF(N167="nulová",J167,0)</f>
        <v>0</v>
      </c>
      <c r="BJ167" s="16" t="s">
        <v>125</v>
      </c>
      <c r="BK167" s="141">
        <f>ROUND(I167*H167,2)</f>
        <v>0</v>
      </c>
      <c r="BL167" s="16" t="s">
        <v>197</v>
      </c>
      <c r="BM167" s="140" t="s">
        <v>220</v>
      </c>
    </row>
    <row r="168" spans="2:65" s="13" customFormat="1" ht="10.199999999999999">
      <c r="B168" s="149"/>
      <c r="D168" s="143" t="s">
        <v>127</v>
      </c>
      <c r="E168" s="150" t="s">
        <v>1</v>
      </c>
      <c r="F168" s="151" t="s">
        <v>221</v>
      </c>
      <c r="H168" s="152">
        <v>19</v>
      </c>
      <c r="I168" s="153"/>
      <c r="L168" s="149"/>
      <c r="M168" s="154"/>
      <c r="T168" s="155"/>
      <c r="AT168" s="150" t="s">
        <v>127</v>
      </c>
      <c r="AU168" s="150" t="s">
        <v>125</v>
      </c>
      <c r="AV168" s="13" t="s">
        <v>125</v>
      </c>
      <c r="AW168" s="13" t="s">
        <v>32</v>
      </c>
      <c r="AX168" s="13" t="s">
        <v>81</v>
      </c>
      <c r="AY168" s="150" t="s">
        <v>117</v>
      </c>
    </row>
    <row r="169" spans="2:65" s="1" customFormat="1" ht="16.350000000000001" customHeight="1">
      <c r="B169" s="127"/>
      <c r="C169" s="164" t="s">
        <v>222</v>
      </c>
      <c r="D169" s="164" t="s">
        <v>211</v>
      </c>
      <c r="E169" s="165" t="s">
        <v>223</v>
      </c>
      <c r="F169" s="166" t="s">
        <v>224</v>
      </c>
      <c r="G169" s="167" t="s">
        <v>123</v>
      </c>
      <c r="H169" s="168">
        <v>67.715999999999994</v>
      </c>
      <c r="I169" s="169"/>
      <c r="J169" s="170">
        <f>ROUND(I169*H169,2)</f>
        <v>0</v>
      </c>
      <c r="K169" s="171"/>
      <c r="L169" s="172"/>
      <c r="M169" s="173" t="s">
        <v>1</v>
      </c>
      <c r="N169" s="174" t="s">
        <v>42</v>
      </c>
      <c r="P169" s="138">
        <f>O169*H169</f>
        <v>0</v>
      </c>
      <c r="Q169" s="138">
        <v>3.7039999999999997E-2</v>
      </c>
      <c r="R169" s="138">
        <f>Q169*H169</f>
        <v>2.5082006399999996</v>
      </c>
      <c r="S169" s="138">
        <v>0</v>
      </c>
      <c r="T169" s="139">
        <f>S169*H169</f>
        <v>0</v>
      </c>
      <c r="AR169" s="140" t="s">
        <v>214</v>
      </c>
      <c r="AT169" s="140" t="s">
        <v>211</v>
      </c>
      <c r="AU169" s="140" t="s">
        <v>125</v>
      </c>
      <c r="AY169" s="16" t="s">
        <v>117</v>
      </c>
      <c r="BE169" s="141">
        <f>IF(N169="základní",J169,0)</f>
        <v>0</v>
      </c>
      <c r="BF169" s="141">
        <f>IF(N169="snížená",J169,0)</f>
        <v>0</v>
      </c>
      <c r="BG169" s="141">
        <f>IF(N169="zákl. přenesená",J169,0)</f>
        <v>0</v>
      </c>
      <c r="BH169" s="141">
        <f>IF(N169="sníž. přenesená",J169,0)</f>
        <v>0</v>
      </c>
      <c r="BI169" s="141">
        <f>IF(N169="nulová",J169,0)</f>
        <v>0</v>
      </c>
      <c r="BJ169" s="16" t="s">
        <v>125</v>
      </c>
      <c r="BK169" s="141">
        <f>ROUND(I169*H169,2)</f>
        <v>0</v>
      </c>
      <c r="BL169" s="16" t="s">
        <v>197</v>
      </c>
      <c r="BM169" s="140" t="s">
        <v>225</v>
      </c>
    </row>
    <row r="170" spans="2:65" s="13" customFormat="1" ht="10.199999999999999">
      <c r="B170" s="149"/>
      <c r="D170" s="143" t="s">
        <v>127</v>
      </c>
      <c r="E170" s="150" t="s">
        <v>1</v>
      </c>
      <c r="F170" s="151" t="s">
        <v>226</v>
      </c>
      <c r="H170" s="152">
        <v>37.619999999999997</v>
      </c>
      <c r="I170" s="153"/>
      <c r="L170" s="149"/>
      <c r="M170" s="154"/>
      <c r="T170" s="155"/>
      <c r="AT170" s="150" t="s">
        <v>127</v>
      </c>
      <c r="AU170" s="150" t="s">
        <v>125</v>
      </c>
      <c r="AV170" s="13" t="s">
        <v>125</v>
      </c>
      <c r="AW170" s="13" t="s">
        <v>32</v>
      </c>
      <c r="AX170" s="13" t="s">
        <v>81</v>
      </c>
      <c r="AY170" s="150" t="s">
        <v>117</v>
      </c>
    </row>
    <row r="171" spans="2:65" s="13" customFormat="1" ht="10.199999999999999">
      <c r="B171" s="149"/>
      <c r="D171" s="143" t="s">
        <v>127</v>
      </c>
      <c r="F171" s="151" t="s">
        <v>227</v>
      </c>
      <c r="H171" s="152">
        <v>67.715999999999994</v>
      </c>
      <c r="I171" s="153"/>
      <c r="L171" s="149"/>
      <c r="M171" s="154"/>
      <c r="T171" s="155"/>
      <c r="AT171" s="150" t="s">
        <v>127</v>
      </c>
      <c r="AU171" s="150" t="s">
        <v>125</v>
      </c>
      <c r="AV171" s="13" t="s">
        <v>125</v>
      </c>
      <c r="AW171" s="13" t="s">
        <v>3</v>
      </c>
      <c r="AX171" s="13" t="s">
        <v>81</v>
      </c>
      <c r="AY171" s="150" t="s">
        <v>117</v>
      </c>
    </row>
    <row r="172" spans="2:65" s="1" customFormat="1" ht="16.350000000000001" customHeight="1">
      <c r="B172" s="127"/>
      <c r="C172" s="128" t="s">
        <v>228</v>
      </c>
      <c r="D172" s="128" t="s">
        <v>120</v>
      </c>
      <c r="E172" s="129" t="s">
        <v>229</v>
      </c>
      <c r="F172" s="130" t="s">
        <v>230</v>
      </c>
      <c r="G172" s="131" t="s">
        <v>140</v>
      </c>
      <c r="H172" s="132">
        <v>63.6</v>
      </c>
      <c r="I172" s="133"/>
      <c r="J172" s="134">
        <f>ROUND(I172*H172,2)</f>
        <v>0</v>
      </c>
      <c r="K172" s="135"/>
      <c r="L172" s="31"/>
      <c r="M172" s="136" t="s">
        <v>1</v>
      </c>
      <c r="N172" s="137" t="s">
        <v>42</v>
      </c>
      <c r="P172" s="138">
        <f>O172*H172</f>
        <v>0</v>
      </c>
      <c r="Q172" s="138">
        <v>0</v>
      </c>
      <c r="R172" s="138">
        <f>Q172*H172</f>
        <v>0</v>
      </c>
      <c r="S172" s="138">
        <v>2E-3</v>
      </c>
      <c r="T172" s="139">
        <f>S172*H172</f>
        <v>0.12720000000000001</v>
      </c>
      <c r="AR172" s="140" t="s">
        <v>197</v>
      </c>
      <c r="AT172" s="140" t="s">
        <v>120</v>
      </c>
      <c r="AU172" s="140" t="s">
        <v>125</v>
      </c>
      <c r="AY172" s="16" t="s">
        <v>117</v>
      </c>
      <c r="BE172" s="141">
        <f>IF(N172="základní",J172,0)</f>
        <v>0</v>
      </c>
      <c r="BF172" s="141">
        <f>IF(N172="snížená",J172,0)</f>
        <v>0</v>
      </c>
      <c r="BG172" s="141">
        <f>IF(N172="zákl. přenesená",J172,0)</f>
        <v>0</v>
      </c>
      <c r="BH172" s="141">
        <f>IF(N172="sníž. přenesená",J172,0)</f>
        <v>0</v>
      </c>
      <c r="BI172" s="141">
        <f>IF(N172="nulová",J172,0)</f>
        <v>0</v>
      </c>
      <c r="BJ172" s="16" t="s">
        <v>125</v>
      </c>
      <c r="BK172" s="141">
        <f>ROUND(I172*H172,2)</f>
        <v>0</v>
      </c>
      <c r="BL172" s="16" t="s">
        <v>197</v>
      </c>
      <c r="BM172" s="140" t="s">
        <v>231</v>
      </c>
    </row>
    <row r="173" spans="2:65" s="13" customFormat="1" ht="10.199999999999999">
      <c r="B173" s="149"/>
      <c r="D173" s="143" t="s">
        <v>127</v>
      </c>
      <c r="E173" s="150" t="s">
        <v>1</v>
      </c>
      <c r="F173" s="151" t="s">
        <v>232</v>
      </c>
      <c r="H173" s="152">
        <v>46.5</v>
      </c>
      <c r="I173" s="153"/>
      <c r="L173" s="149"/>
      <c r="M173" s="154"/>
      <c r="T173" s="155"/>
      <c r="AT173" s="150" t="s">
        <v>127</v>
      </c>
      <c r="AU173" s="150" t="s">
        <v>125</v>
      </c>
      <c r="AV173" s="13" t="s">
        <v>125</v>
      </c>
      <c r="AW173" s="13" t="s">
        <v>32</v>
      </c>
      <c r="AX173" s="13" t="s">
        <v>76</v>
      </c>
      <c r="AY173" s="150" t="s">
        <v>117</v>
      </c>
    </row>
    <row r="174" spans="2:65" s="13" customFormat="1" ht="10.199999999999999">
      <c r="B174" s="149"/>
      <c r="D174" s="143" t="s">
        <v>127</v>
      </c>
      <c r="E174" s="150" t="s">
        <v>1</v>
      </c>
      <c r="F174" s="151" t="s">
        <v>233</v>
      </c>
      <c r="H174" s="152">
        <v>17.100000000000001</v>
      </c>
      <c r="I174" s="153"/>
      <c r="L174" s="149"/>
      <c r="M174" s="154"/>
      <c r="T174" s="155"/>
      <c r="AT174" s="150" t="s">
        <v>127</v>
      </c>
      <c r="AU174" s="150" t="s">
        <v>125</v>
      </c>
      <c r="AV174" s="13" t="s">
        <v>125</v>
      </c>
      <c r="AW174" s="13" t="s">
        <v>32</v>
      </c>
      <c r="AX174" s="13" t="s">
        <v>76</v>
      </c>
      <c r="AY174" s="150" t="s">
        <v>117</v>
      </c>
    </row>
    <row r="175" spans="2:65" s="14" customFormat="1" ht="10.199999999999999">
      <c r="B175" s="156"/>
      <c r="D175" s="143" t="s">
        <v>127</v>
      </c>
      <c r="E175" s="157" t="s">
        <v>1</v>
      </c>
      <c r="F175" s="158" t="s">
        <v>132</v>
      </c>
      <c r="H175" s="159">
        <v>63.6</v>
      </c>
      <c r="I175" s="160"/>
      <c r="L175" s="156"/>
      <c r="M175" s="161"/>
      <c r="T175" s="162"/>
      <c r="AT175" s="157" t="s">
        <v>127</v>
      </c>
      <c r="AU175" s="157" t="s">
        <v>125</v>
      </c>
      <c r="AV175" s="14" t="s">
        <v>124</v>
      </c>
      <c r="AW175" s="14" t="s">
        <v>32</v>
      </c>
      <c r="AX175" s="14" t="s">
        <v>81</v>
      </c>
      <c r="AY175" s="157" t="s">
        <v>117</v>
      </c>
    </row>
    <row r="176" spans="2:65" s="1" customFormat="1" ht="16.350000000000001" customHeight="1">
      <c r="B176" s="127"/>
      <c r="C176" s="128" t="s">
        <v>234</v>
      </c>
      <c r="D176" s="128" t="s">
        <v>120</v>
      </c>
      <c r="E176" s="129" t="s">
        <v>235</v>
      </c>
      <c r="F176" s="130" t="s">
        <v>236</v>
      </c>
      <c r="G176" s="131" t="s">
        <v>140</v>
      </c>
      <c r="H176" s="132">
        <v>63.6</v>
      </c>
      <c r="I176" s="133"/>
      <c r="J176" s="134">
        <f>ROUND(I176*H176,2)</f>
        <v>0</v>
      </c>
      <c r="K176" s="135"/>
      <c r="L176" s="31"/>
      <c r="M176" s="136" t="s">
        <v>1</v>
      </c>
      <c r="N176" s="137" t="s">
        <v>42</v>
      </c>
      <c r="P176" s="138">
        <f>O176*H176</f>
        <v>0</v>
      </c>
      <c r="Q176" s="138">
        <v>0</v>
      </c>
      <c r="R176" s="138">
        <f>Q176*H176</f>
        <v>0</v>
      </c>
      <c r="S176" s="138">
        <v>0</v>
      </c>
      <c r="T176" s="139">
        <f>S176*H176</f>
        <v>0</v>
      </c>
      <c r="AR176" s="140" t="s">
        <v>197</v>
      </c>
      <c r="AT176" s="140" t="s">
        <v>120</v>
      </c>
      <c r="AU176" s="140" t="s">
        <v>125</v>
      </c>
      <c r="AY176" s="16" t="s">
        <v>117</v>
      </c>
      <c r="BE176" s="141">
        <f>IF(N176="základní",J176,0)</f>
        <v>0</v>
      </c>
      <c r="BF176" s="141">
        <f>IF(N176="snížená",J176,0)</f>
        <v>0</v>
      </c>
      <c r="BG176" s="141">
        <f>IF(N176="zákl. přenesená",J176,0)</f>
        <v>0</v>
      </c>
      <c r="BH176" s="141">
        <f>IF(N176="sníž. přenesená",J176,0)</f>
        <v>0</v>
      </c>
      <c r="BI176" s="141">
        <f>IF(N176="nulová",J176,0)</f>
        <v>0</v>
      </c>
      <c r="BJ176" s="16" t="s">
        <v>125</v>
      </c>
      <c r="BK176" s="141">
        <f>ROUND(I176*H176,2)</f>
        <v>0</v>
      </c>
      <c r="BL176" s="16" t="s">
        <v>197</v>
      </c>
      <c r="BM176" s="140" t="s">
        <v>237</v>
      </c>
    </row>
    <row r="177" spans="2:65" s="13" customFormat="1" ht="10.199999999999999">
      <c r="B177" s="149"/>
      <c r="D177" s="143" t="s">
        <v>127</v>
      </c>
      <c r="E177" s="150" t="s">
        <v>1</v>
      </c>
      <c r="F177" s="151" t="s">
        <v>232</v>
      </c>
      <c r="H177" s="152">
        <v>46.5</v>
      </c>
      <c r="I177" s="153"/>
      <c r="L177" s="149"/>
      <c r="M177" s="154"/>
      <c r="T177" s="155"/>
      <c r="AT177" s="150" t="s">
        <v>127</v>
      </c>
      <c r="AU177" s="150" t="s">
        <v>125</v>
      </c>
      <c r="AV177" s="13" t="s">
        <v>125</v>
      </c>
      <c r="AW177" s="13" t="s">
        <v>32</v>
      </c>
      <c r="AX177" s="13" t="s">
        <v>76</v>
      </c>
      <c r="AY177" s="150" t="s">
        <v>117</v>
      </c>
    </row>
    <row r="178" spans="2:65" s="13" customFormat="1" ht="10.199999999999999">
      <c r="B178" s="149"/>
      <c r="D178" s="143" t="s">
        <v>127</v>
      </c>
      <c r="E178" s="150" t="s">
        <v>1</v>
      </c>
      <c r="F178" s="151" t="s">
        <v>233</v>
      </c>
      <c r="H178" s="152">
        <v>17.100000000000001</v>
      </c>
      <c r="I178" s="153"/>
      <c r="L178" s="149"/>
      <c r="M178" s="154"/>
      <c r="T178" s="155"/>
      <c r="AT178" s="150" t="s">
        <v>127</v>
      </c>
      <c r="AU178" s="150" t="s">
        <v>125</v>
      </c>
      <c r="AV178" s="13" t="s">
        <v>125</v>
      </c>
      <c r="AW178" s="13" t="s">
        <v>32</v>
      </c>
      <c r="AX178" s="13" t="s">
        <v>76</v>
      </c>
      <c r="AY178" s="150" t="s">
        <v>117</v>
      </c>
    </row>
    <row r="179" spans="2:65" s="14" customFormat="1" ht="10.199999999999999">
      <c r="B179" s="156"/>
      <c r="D179" s="143" t="s">
        <v>127</v>
      </c>
      <c r="E179" s="157" t="s">
        <v>1</v>
      </c>
      <c r="F179" s="158" t="s">
        <v>132</v>
      </c>
      <c r="H179" s="159">
        <v>63.6</v>
      </c>
      <c r="I179" s="160"/>
      <c r="L179" s="156"/>
      <c r="M179" s="161"/>
      <c r="T179" s="162"/>
      <c r="AT179" s="157" t="s">
        <v>127</v>
      </c>
      <c r="AU179" s="157" t="s">
        <v>125</v>
      </c>
      <c r="AV179" s="14" t="s">
        <v>124</v>
      </c>
      <c r="AW179" s="14" t="s">
        <v>32</v>
      </c>
      <c r="AX179" s="14" t="s">
        <v>81</v>
      </c>
      <c r="AY179" s="157" t="s">
        <v>117</v>
      </c>
    </row>
    <row r="180" spans="2:65" s="1" customFormat="1" ht="16.350000000000001" customHeight="1">
      <c r="B180" s="127"/>
      <c r="C180" s="164" t="s">
        <v>7</v>
      </c>
      <c r="D180" s="164" t="s">
        <v>211</v>
      </c>
      <c r="E180" s="165" t="s">
        <v>238</v>
      </c>
      <c r="F180" s="166" t="s">
        <v>239</v>
      </c>
      <c r="G180" s="167" t="s">
        <v>140</v>
      </c>
      <c r="H180" s="168">
        <v>63.6</v>
      </c>
      <c r="I180" s="169"/>
      <c r="J180" s="170">
        <f>ROUND(I180*H180,2)</f>
        <v>0</v>
      </c>
      <c r="K180" s="171"/>
      <c r="L180" s="172"/>
      <c r="M180" s="173" t="s">
        <v>1</v>
      </c>
      <c r="N180" s="174" t="s">
        <v>42</v>
      </c>
      <c r="P180" s="138">
        <f>O180*H180</f>
        <v>0</v>
      </c>
      <c r="Q180" s="138">
        <v>8.0000000000000004E-4</v>
      </c>
      <c r="R180" s="138">
        <f>Q180*H180</f>
        <v>5.0880000000000002E-2</v>
      </c>
      <c r="S180" s="138">
        <v>0</v>
      </c>
      <c r="T180" s="139">
        <f>S180*H180</f>
        <v>0</v>
      </c>
      <c r="AR180" s="140" t="s">
        <v>214</v>
      </c>
      <c r="AT180" s="140" t="s">
        <v>211</v>
      </c>
      <c r="AU180" s="140" t="s">
        <v>125</v>
      </c>
      <c r="AY180" s="16" t="s">
        <v>117</v>
      </c>
      <c r="BE180" s="141">
        <f>IF(N180="základní",J180,0)</f>
        <v>0</v>
      </c>
      <c r="BF180" s="141">
        <f>IF(N180="snížená",J180,0)</f>
        <v>0</v>
      </c>
      <c r="BG180" s="141">
        <f>IF(N180="zákl. přenesená",J180,0)</f>
        <v>0</v>
      </c>
      <c r="BH180" s="141">
        <f>IF(N180="sníž. přenesená",J180,0)</f>
        <v>0</v>
      </c>
      <c r="BI180" s="141">
        <f>IF(N180="nulová",J180,0)</f>
        <v>0</v>
      </c>
      <c r="BJ180" s="16" t="s">
        <v>125</v>
      </c>
      <c r="BK180" s="141">
        <f>ROUND(I180*H180,2)</f>
        <v>0</v>
      </c>
      <c r="BL180" s="16" t="s">
        <v>197</v>
      </c>
      <c r="BM180" s="140" t="s">
        <v>240</v>
      </c>
    </row>
    <row r="181" spans="2:65" s="1" customFormat="1" ht="16.350000000000001" customHeight="1">
      <c r="B181" s="127"/>
      <c r="C181" s="164" t="s">
        <v>241</v>
      </c>
      <c r="D181" s="164" t="s">
        <v>211</v>
      </c>
      <c r="E181" s="165" t="s">
        <v>242</v>
      </c>
      <c r="F181" s="166" t="s">
        <v>243</v>
      </c>
      <c r="G181" s="167" t="s">
        <v>244</v>
      </c>
      <c r="H181" s="168">
        <v>100</v>
      </c>
      <c r="I181" s="169"/>
      <c r="J181" s="170">
        <f>ROUND(I181*H181,2)</f>
        <v>0</v>
      </c>
      <c r="K181" s="171"/>
      <c r="L181" s="172"/>
      <c r="M181" s="173" t="s">
        <v>1</v>
      </c>
      <c r="N181" s="174" t="s">
        <v>42</v>
      </c>
      <c r="P181" s="138">
        <f>O181*H181</f>
        <v>0</v>
      </c>
      <c r="Q181" s="138">
        <v>2.0000000000000001E-4</v>
      </c>
      <c r="R181" s="138">
        <f>Q181*H181</f>
        <v>0.02</v>
      </c>
      <c r="S181" s="138">
        <v>0</v>
      </c>
      <c r="T181" s="139">
        <f>S181*H181</f>
        <v>0</v>
      </c>
      <c r="AR181" s="140" t="s">
        <v>214</v>
      </c>
      <c r="AT181" s="140" t="s">
        <v>211</v>
      </c>
      <c r="AU181" s="140" t="s">
        <v>125</v>
      </c>
      <c r="AY181" s="16" t="s">
        <v>117</v>
      </c>
      <c r="BE181" s="141">
        <f>IF(N181="základní",J181,0)</f>
        <v>0</v>
      </c>
      <c r="BF181" s="141">
        <f>IF(N181="snížená",J181,0)</f>
        <v>0</v>
      </c>
      <c r="BG181" s="141">
        <f>IF(N181="zákl. přenesená",J181,0)</f>
        <v>0</v>
      </c>
      <c r="BH181" s="141">
        <f>IF(N181="sníž. přenesená",J181,0)</f>
        <v>0</v>
      </c>
      <c r="BI181" s="141">
        <f>IF(N181="nulová",J181,0)</f>
        <v>0</v>
      </c>
      <c r="BJ181" s="16" t="s">
        <v>125</v>
      </c>
      <c r="BK181" s="141">
        <f>ROUND(I181*H181,2)</f>
        <v>0</v>
      </c>
      <c r="BL181" s="16" t="s">
        <v>197</v>
      </c>
      <c r="BM181" s="140" t="s">
        <v>245</v>
      </c>
    </row>
    <row r="182" spans="2:65" s="13" customFormat="1" ht="10.199999999999999">
      <c r="B182" s="149"/>
      <c r="D182" s="143" t="s">
        <v>127</v>
      </c>
      <c r="E182" s="150" t="s">
        <v>1</v>
      </c>
      <c r="F182" s="151" t="s">
        <v>246</v>
      </c>
      <c r="H182" s="152">
        <v>100</v>
      </c>
      <c r="I182" s="153"/>
      <c r="L182" s="149"/>
      <c r="M182" s="154"/>
      <c r="T182" s="155"/>
      <c r="AT182" s="150" t="s">
        <v>127</v>
      </c>
      <c r="AU182" s="150" t="s">
        <v>125</v>
      </c>
      <c r="AV182" s="13" t="s">
        <v>125</v>
      </c>
      <c r="AW182" s="13" t="s">
        <v>32</v>
      </c>
      <c r="AX182" s="13" t="s">
        <v>81</v>
      </c>
      <c r="AY182" s="150" t="s">
        <v>117</v>
      </c>
    </row>
    <row r="183" spans="2:65" s="1" customFormat="1" ht="21" customHeight="1">
      <c r="B183" s="127"/>
      <c r="C183" s="128" t="s">
        <v>247</v>
      </c>
      <c r="D183" s="128" t="s">
        <v>120</v>
      </c>
      <c r="E183" s="129" t="s">
        <v>248</v>
      </c>
      <c r="F183" s="130" t="s">
        <v>249</v>
      </c>
      <c r="G183" s="131" t="s">
        <v>202</v>
      </c>
      <c r="H183" s="163"/>
      <c r="I183" s="133"/>
      <c r="J183" s="134">
        <f>ROUND(I183*H183,2)</f>
        <v>0</v>
      </c>
      <c r="K183" s="135"/>
      <c r="L183" s="31"/>
      <c r="M183" s="136" t="s">
        <v>1</v>
      </c>
      <c r="N183" s="137" t="s">
        <v>42</v>
      </c>
      <c r="P183" s="138">
        <f>O183*H183</f>
        <v>0</v>
      </c>
      <c r="Q183" s="138">
        <v>0</v>
      </c>
      <c r="R183" s="138">
        <f>Q183*H183</f>
        <v>0</v>
      </c>
      <c r="S183" s="138">
        <v>0</v>
      </c>
      <c r="T183" s="139">
        <f>S183*H183</f>
        <v>0</v>
      </c>
      <c r="AR183" s="140" t="s">
        <v>197</v>
      </c>
      <c r="AT183" s="140" t="s">
        <v>120</v>
      </c>
      <c r="AU183" s="140" t="s">
        <v>125</v>
      </c>
      <c r="AY183" s="16" t="s">
        <v>117</v>
      </c>
      <c r="BE183" s="141">
        <f>IF(N183="základní",J183,0)</f>
        <v>0</v>
      </c>
      <c r="BF183" s="141">
        <f>IF(N183="snížená",J183,0)</f>
        <v>0</v>
      </c>
      <c r="BG183" s="141">
        <f>IF(N183="zákl. přenesená",J183,0)</f>
        <v>0</v>
      </c>
      <c r="BH183" s="141">
        <f>IF(N183="sníž. přenesená",J183,0)</f>
        <v>0</v>
      </c>
      <c r="BI183" s="141">
        <f>IF(N183="nulová",J183,0)</f>
        <v>0</v>
      </c>
      <c r="BJ183" s="16" t="s">
        <v>125</v>
      </c>
      <c r="BK183" s="141">
        <f>ROUND(I183*H183,2)</f>
        <v>0</v>
      </c>
      <c r="BL183" s="16" t="s">
        <v>197</v>
      </c>
      <c r="BM183" s="140" t="s">
        <v>250</v>
      </c>
    </row>
    <row r="184" spans="2:65" s="11" customFormat="1" ht="22.8" customHeight="1">
      <c r="B184" s="115"/>
      <c r="D184" s="116" t="s">
        <v>75</v>
      </c>
      <c r="E184" s="125" t="s">
        <v>251</v>
      </c>
      <c r="F184" s="125" t="s">
        <v>252</v>
      </c>
      <c r="I184" s="118"/>
      <c r="J184" s="126">
        <f>BK184</f>
        <v>0</v>
      </c>
      <c r="L184" s="115"/>
      <c r="M184" s="120"/>
      <c r="P184" s="121">
        <f>SUM(P185:P187)</f>
        <v>0</v>
      </c>
      <c r="R184" s="121">
        <f>SUM(R185:R187)</f>
        <v>7.3499999999999996E-2</v>
      </c>
      <c r="T184" s="122">
        <f>SUM(T185:T187)</f>
        <v>0</v>
      </c>
      <c r="AR184" s="116" t="s">
        <v>125</v>
      </c>
      <c r="AT184" s="123" t="s">
        <v>75</v>
      </c>
      <c r="AU184" s="123" t="s">
        <v>81</v>
      </c>
      <c r="AY184" s="116" t="s">
        <v>117</v>
      </c>
      <c r="BK184" s="124">
        <f>SUM(BK185:BK187)</f>
        <v>0</v>
      </c>
    </row>
    <row r="185" spans="2:65" s="1" customFormat="1" ht="16.350000000000001" customHeight="1">
      <c r="B185" s="127"/>
      <c r="C185" s="128" t="s">
        <v>253</v>
      </c>
      <c r="D185" s="128" t="s">
        <v>120</v>
      </c>
      <c r="E185" s="129" t="s">
        <v>254</v>
      </c>
      <c r="F185" s="130" t="s">
        <v>255</v>
      </c>
      <c r="G185" s="131" t="s">
        <v>123</v>
      </c>
      <c r="H185" s="132">
        <v>150</v>
      </c>
      <c r="I185" s="133"/>
      <c r="J185" s="134">
        <f>ROUND(I185*H185,2)</f>
        <v>0</v>
      </c>
      <c r="K185" s="135"/>
      <c r="L185" s="31"/>
      <c r="M185" s="136" t="s">
        <v>1</v>
      </c>
      <c r="N185" s="137" t="s">
        <v>42</v>
      </c>
      <c r="P185" s="138">
        <f>O185*H185</f>
        <v>0</v>
      </c>
      <c r="Q185" s="138">
        <v>2.0000000000000001E-4</v>
      </c>
      <c r="R185" s="138">
        <f>Q185*H185</f>
        <v>3.0000000000000002E-2</v>
      </c>
      <c r="S185" s="138">
        <v>0</v>
      </c>
      <c r="T185" s="139">
        <f>S185*H185</f>
        <v>0</v>
      </c>
      <c r="AR185" s="140" t="s">
        <v>197</v>
      </c>
      <c r="AT185" s="140" t="s">
        <v>120</v>
      </c>
      <c r="AU185" s="140" t="s">
        <v>125</v>
      </c>
      <c r="AY185" s="16" t="s">
        <v>117</v>
      </c>
      <c r="BE185" s="141">
        <f>IF(N185="základní",J185,0)</f>
        <v>0</v>
      </c>
      <c r="BF185" s="141">
        <f>IF(N185="snížená",J185,0)</f>
        <v>0</v>
      </c>
      <c r="BG185" s="141">
        <f>IF(N185="zákl. přenesená",J185,0)</f>
        <v>0</v>
      </c>
      <c r="BH185" s="141">
        <f>IF(N185="sníž. přenesená",J185,0)</f>
        <v>0</v>
      </c>
      <c r="BI185" s="141">
        <f>IF(N185="nulová",J185,0)</f>
        <v>0</v>
      </c>
      <c r="BJ185" s="16" t="s">
        <v>125</v>
      </c>
      <c r="BK185" s="141">
        <f>ROUND(I185*H185,2)</f>
        <v>0</v>
      </c>
      <c r="BL185" s="16" t="s">
        <v>197</v>
      </c>
      <c r="BM185" s="140" t="s">
        <v>256</v>
      </c>
    </row>
    <row r="186" spans="2:65" s="13" customFormat="1" ht="10.199999999999999">
      <c r="B186" s="149"/>
      <c r="D186" s="143" t="s">
        <v>127</v>
      </c>
      <c r="E186" s="150" t="s">
        <v>1</v>
      </c>
      <c r="F186" s="151" t="s">
        <v>257</v>
      </c>
      <c r="H186" s="152">
        <v>150</v>
      </c>
      <c r="I186" s="153"/>
      <c r="L186" s="149"/>
      <c r="M186" s="154"/>
      <c r="T186" s="155"/>
      <c r="AT186" s="150" t="s">
        <v>127</v>
      </c>
      <c r="AU186" s="150" t="s">
        <v>125</v>
      </c>
      <c r="AV186" s="13" t="s">
        <v>125</v>
      </c>
      <c r="AW186" s="13" t="s">
        <v>32</v>
      </c>
      <c r="AX186" s="13" t="s">
        <v>81</v>
      </c>
      <c r="AY186" s="150" t="s">
        <v>117</v>
      </c>
    </row>
    <row r="187" spans="2:65" s="1" customFormat="1" ht="16.350000000000001" customHeight="1">
      <c r="B187" s="127"/>
      <c r="C187" s="128" t="s">
        <v>258</v>
      </c>
      <c r="D187" s="128" t="s">
        <v>120</v>
      </c>
      <c r="E187" s="129" t="s">
        <v>259</v>
      </c>
      <c r="F187" s="130" t="s">
        <v>260</v>
      </c>
      <c r="G187" s="131" t="s">
        <v>123</v>
      </c>
      <c r="H187" s="132">
        <v>150</v>
      </c>
      <c r="I187" s="133"/>
      <c r="J187" s="134">
        <f>ROUND(I187*H187,2)</f>
        <v>0</v>
      </c>
      <c r="K187" s="135"/>
      <c r="L187" s="31"/>
      <c r="M187" s="136" t="s">
        <v>1</v>
      </c>
      <c r="N187" s="137" t="s">
        <v>42</v>
      </c>
      <c r="P187" s="138">
        <f>O187*H187</f>
        <v>0</v>
      </c>
      <c r="Q187" s="138">
        <v>2.9E-4</v>
      </c>
      <c r="R187" s="138">
        <f>Q187*H187</f>
        <v>4.3499999999999997E-2</v>
      </c>
      <c r="S187" s="138">
        <v>0</v>
      </c>
      <c r="T187" s="139">
        <f>S187*H187</f>
        <v>0</v>
      </c>
      <c r="AR187" s="140" t="s">
        <v>197</v>
      </c>
      <c r="AT187" s="140" t="s">
        <v>120</v>
      </c>
      <c r="AU187" s="140" t="s">
        <v>125</v>
      </c>
      <c r="AY187" s="16" t="s">
        <v>117</v>
      </c>
      <c r="BE187" s="141">
        <f>IF(N187="základní",J187,0)</f>
        <v>0</v>
      </c>
      <c r="BF187" s="141">
        <f>IF(N187="snížená",J187,0)</f>
        <v>0</v>
      </c>
      <c r="BG187" s="141">
        <f>IF(N187="zákl. přenesená",J187,0)</f>
        <v>0</v>
      </c>
      <c r="BH187" s="141">
        <f>IF(N187="sníž. přenesená",J187,0)</f>
        <v>0</v>
      </c>
      <c r="BI187" s="141">
        <f>IF(N187="nulová",J187,0)</f>
        <v>0</v>
      </c>
      <c r="BJ187" s="16" t="s">
        <v>125</v>
      </c>
      <c r="BK187" s="141">
        <f>ROUND(I187*H187,2)</f>
        <v>0</v>
      </c>
      <c r="BL187" s="16" t="s">
        <v>197</v>
      </c>
      <c r="BM187" s="140" t="s">
        <v>261</v>
      </c>
    </row>
    <row r="188" spans="2:65" s="11" customFormat="1" ht="25.95" customHeight="1">
      <c r="B188" s="115"/>
      <c r="D188" s="116" t="s">
        <v>75</v>
      </c>
      <c r="E188" s="117" t="s">
        <v>262</v>
      </c>
      <c r="F188" s="117" t="s">
        <v>263</v>
      </c>
      <c r="I188" s="118"/>
      <c r="J188" s="119">
        <f>BK188</f>
        <v>0</v>
      </c>
      <c r="L188" s="115"/>
      <c r="M188" s="120"/>
      <c r="P188" s="121">
        <f>P189+P192+P194</f>
        <v>0</v>
      </c>
      <c r="R188" s="121">
        <f>R189+R192+R194</f>
        <v>0</v>
      </c>
      <c r="T188" s="122">
        <f>T189+T192+T194</f>
        <v>0</v>
      </c>
      <c r="AR188" s="116" t="s">
        <v>151</v>
      </c>
      <c r="AT188" s="123" t="s">
        <v>75</v>
      </c>
      <c r="AU188" s="123" t="s">
        <v>76</v>
      </c>
      <c r="AY188" s="116" t="s">
        <v>117</v>
      </c>
      <c r="BK188" s="124">
        <f>BK189+BK192+BK194</f>
        <v>0</v>
      </c>
    </row>
    <row r="189" spans="2:65" s="11" customFormat="1" ht="22.8" customHeight="1">
      <c r="B189" s="115"/>
      <c r="D189" s="116" t="s">
        <v>75</v>
      </c>
      <c r="E189" s="125" t="s">
        <v>264</v>
      </c>
      <c r="F189" s="125" t="s">
        <v>265</v>
      </c>
      <c r="I189" s="118"/>
      <c r="J189" s="126">
        <f>BK189</f>
        <v>0</v>
      </c>
      <c r="L189" s="115"/>
      <c r="M189" s="120"/>
      <c r="P189" s="121">
        <f>SUM(P190:P191)</f>
        <v>0</v>
      </c>
      <c r="R189" s="121">
        <f>SUM(R190:R191)</f>
        <v>0</v>
      </c>
      <c r="T189" s="122">
        <f>SUM(T190:T191)</f>
        <v>0</v>
      </c>
      <c r="AR189" s="116" t="s">
        <v>151</v>
      </c>
      <c r="AT189" s="123" t="s">
        <v>75</v>
      </c>
      <c r="AU189" s="123" t="s">
        <v>81</v>
      </c>
      <c r="AY189" s="116" t="s">
        <v>117</v>
      </c>
      <c r="BK189" s="124">
        <f>SUM(BK190:BK191)</f>
        <v>0</v>
      </c>
    </row>
    <row r="190" spans="2:65" s="1" customFormat="1" ht="16.350000000000001" customHeight="1">
      <c r="B190" s="127"/>
      <c r="C190" s="128" t="s">
        <v>266</v>
      </c>
      <c r="D190" s="128" t="s">
        <v>120</v>
      </c>
      <c r="E190" s="129" t="s">
        <v>267</v>
      </c>
      <c r="F190" s="130" t="s">
        <v>268</v>
      </c>
      <c r="G190" s="131" t="s">
        <v>147</v>
      </c>
      <c r="H190" s="132">
        <v>1</v>
      </c>
      <c r="I190" s="133"/>
      <c r="J190" s="134">
        <f>ROUND(I190*H190,2)</f>
        <v>0</v>
      </c>
      <c r="K190" s="135"/>
      <c r="L190" s="31"/>
      <c r="M190" s="136" t="s">
        <v>1</v>
      </c>
      <c r="N190" s="137" t="s">
        <v>42</v>
      </c>
      <c r="P190" s="138">
        <f>O190*H190</f>
        <v>0</v>
      </c>
      <c r="Q190" s="138">
        <v>0</v>
      </c>
      <c r="R190" s="138">
        <f>Q190*H190</f>
        <v>0</v>
      </c>
      <c r="S190" s="138">
        <v>0</v>
      </c>
      <c r="T190" s="139">
        <f>S190*H190</f>
        <v>0</v>
      </c>
      <c r="AR190" s="140" t="s">
        <v>269</v>
      </c>
      <c r="AT190" s="140" t="s">
        <v>120</v>
      </c>
      <c r="AU190" s="140" t="s">
        <v>125</v>
      </c>
      <c r="AY190" s="16" t="s">
        <v>117</v>
      </c>
      <c r="BE190" s="141">
        <f>IF(N190="základní",J190,0)</f>
        <v>0</v>
      </c>
      <c r="BF190" s="141">
        <f>IF(N190="snížená",J190,0)</f>
        <v>0</v>
      </c>
      <c r="BG190" s="141">
        <f>IF(N190="zákl. přenesená",J190,0)</f>
        <v>0</v>
      </c>
      <c r="BH190" s="141">
        <f>IF(N190="sníž. přenesená",J190,0)</f>
        <v>0</v>
      </c>
      <c r="BI190" s="141">
        <f>IF(N190="nulová",J190,0)</f>
        <v>0</v>
      </c>
      <c r="BJ190" s="16" t="s">
        <v>125</v>
      </c>
      <c r="BK190" s="141">
        <f>ROUND(I190*H190,2)</f>
        <v>0</v>
      </c>
      <c r="BL190" s="16" t="s">
        <v>269</v>
      </c>
      <c r="BM190" s="140" t="s">
        <v>270</v>
      </c>
    </row>
    <row r="191" spans="2:65" s="1" customFormat="1" ht="16.350000000000001" customHeight="1">
      <c r="B191" s="127"/>
      <c r="C191" s="128" t="s">
        <v>271</v>
      </c>
      <c r="D191" s="128" t="s">
        <v>120</v>
      </c>
      <c r="E191" s="129" t="s">
        <v>272</v>
      </c>
      <c r="F191" s="130" t="s">
        <v>273</v>
      </c>
      <c r="G191" s="131" t="s">
        <v>147</v>
      </c>
      <c r="H191" s="132">
        <v>1</v>
      </c>
      <c r="I191" s="133"/>
      <c r="J191" s="134">
        <f>ROUND(I191*H191,2)</f>
        <v>0</v>
      </c>
      <c r="K191" s="135"/>
      <c r="L191" s="31"/>
      <c r="M191" s="136" t="s">
        <v>1</v>
      </c>
      <c r="N191" s="137" t="s">
        <v>42</v>
      </c>
      <c r="P191" s="138">
        <f>O191*H191</f>
        <v>0</v>
      </c>
      <c r="Q191" s="138">
        <v>0</v>
      </c>
      <c r="R191" s="138">
        <f>Q191*H191</f>
        <v>0</v>
      </c>
      <c r="S191" s="138">
        <v>0</v>
      </c>
      <c r="T191" s="139">
        <f>S191*H191</f>
        <v>0</v>
      </c>
      <c r="AR191" s="140" t="s">
        <v>269</v>
      </c>
      <c r="AT191" s="140" t="s">
        <v>120</v>
      </c>
      <c r="AU191" s="140" t="s">
        <v>125</v>
      </c>
      <c r="AY191" s="16" t="s">
        <v>117</v>
      </c>
      <c r="BE191" s="141">
        <f>IF(N191="základní",J191,0)</f>
        <v>0</v>
      </c>
      <c r="BF191" s="141">
        <f>IF(N191="snížená",J191,0)</f>
        <v>0</v>
      </c>
      <c r="BG191" s="141">
        <f>IF(N191="zákl. přenesená",J191,0)</f>
        <v>0</v>
      </c>
      <c r="BH191" s="141">
        <f>IF(N191="sníž. přenesená",J191,0)</f>
        <v>0</v>
      </c>
      <c r="BI191" s="141">
        <f>IF(N191="nulová",J191,0)</f>
        <v>0</v>
      </c>
      <c r="BJ191" s="16" t="s">
        <v>125</v>
      </c>
      <c r="BK191" s="141">
        <f>ROUND(I191*H191,2)</f>
        <v>0</v>
      </c>
      <c r="BL191" s="16" t="s">
        <v>269</v>
      </c>
      <c r="BM191" s="140" t="s">
        <v>274</v>
      </c>
    </row>
    <row r="192" spans="2:65" s="11" customFormat="1" ht="22.8" customHeight="1">
      <c r="B192" s="115"/>
      <c r="D192" s="116" t="s">
        <v>75</v>
      </c>
      <c r="E192" s="125" t="s">
        <v>275</v>
      </c>
      <c r="F192" s="125" t="s">
        <v>276</v>
      </c>
      <c r="I192" s="118"/>
      <c r="J192" s="126">
        <f>BK192</f>
        <v>0</v>
      </c>
      <c r="L192" s="115"/>
      <c r="M192" s="120"/>
      <c r="P192" s="121">
        <f>P193</f>
        <v>0</v>
      </c>
      <c r="R192" s="121">
        <f>R193</f>
        <v>0</v>
      </c>
      <c r="T192" s="122">
        <f>T193</f>
        <v>0</v>
      </c>
      <c r="AR192" s="116" t="s">
        <v>151</v>
      </c>
      <c r="AT192" s="123" t="s">
        <v>75</v>
      </c>
      <c r="AU192" s="123" t="s">
        <v>81</v>
      </c>
      <c r="AY192" s="116" t="s">
        <v>117</v>
      </c>
      <c r="BK192" s="124">
        <f>BK193</f>
        <v>0</v>
      </c>
    </row>
    <row r="193" spans="2:65" s="1" customFormat="1" ht="16.350000000000001" customHeight="1">
      <c r="B193" s="127"/>
      <c r="C193" s="128" t="s">
        <v>277</v>
      </c>
      <c r="D193" s="128" t="s">
        <v>120</v>
      </c>
      <c r="E193" s="129" t="s">
        <v>278</v>
      </c>
      <c r="F193" s="130" t="s">
        <v>276</v>
      </c>
      <c r="G193" s="131" t="s">
        <v>147</v>
      </c>
      <c r="H193" s="132">
        <v>1</v>
      </c>
      <c r="I193" s="133"/>
      <c r="J193" s="134">
        <f>ROUND(I193*H193,2)</f>
        <v>0</v>
      </c>
      <c r="K193" s="135"/>
      <c r="L193" s="31"/>
      <c r="M193" s="136" t="s">
        <v>1</v>
      </c>
      <c r="N193" s="137" t="s">
        <v>42</v>
      </c>
      <c r="P193" s="138">
        <f>O193*H193</f>
        <v>0</v>
      </c>
      <c r="Q193" s="138">
        <v>0</v>
      </c>
      <c r="R193" s="138">
        <f>Q193*H193</f>
        <v>0</v>
      </c>
      <c r="S193" s="138">
        <v>0</v>
      </c>
      <c r="T193" s="139">
        <f>S193*H193</f>
        <v>0</v>
      </c>
      <c r="AR193" s="140" t="s">
        <v>269</v>
      </c>
      <c r="AT193" s="140" t="s">
        <v>120</v>
      </c>
      <c r="AU193" s="140" t="s">
        <v>125</v>
      </c>
      <c r="AY193" s="16" t="s">
        <v>117</v>
      </c>
      <c r="BE193" s="141">
        <f>IF(N193="základní",J193,0)</f>
        <v>0</v>
      </c>
      <c r="BF193" s="141">
        <f>IF(N193="snížená",J193,0)</f>
        <v>0</v>
      </c>
      <c r="BG193" s="141">
        <f>IF(N193="zákl. přenesená",J193,0)</f>
        <v>0</v>
      </c>
      <c r="BH193" s="141">
        <f>IF(N193="sníž. přenesená",J193,0)</f>
        <v>0</v>
      </c>
      <c r="BI193" s="141">
        <f>IF(N193="nulová",J193,0)</f>
        <v>0</v>
      </c>
      <c r="BJ193" s="16" t="s">
        <v>125</v>
      </c>
      <c r="BK193" s="141">
        <f>ROUND(I193*H193,2)</f>
        <v>0</v>
      </c>
      <c r="BL193" s="16" t="s">
        <v>269</v>
      </c>
      <c r="BM193" s="140" t="s">
        <v>279</v>
      </c>
    </row>
    <row r="194" spans="2:65" s="11" customFormat="1" ht="22.8" customHeight="1">
      <c r="B194" s="115"/>
      <c r="D194" s="116" t="s">
        <v>75</v>
      </c>
      <c r="E194" s="125" t="s">
        <v>280</v>
      </c>
      <c r="F194" s="125" t="s">
        <v>281</v>
      </c>
      <c r="I194" s="118"/>
      <c r="J194" s="126">
        <f>BK194</f>
        <v>0</v>
      </c>
      <c r="L194" s="115"/>
      <c r="M194" s="120"/>
      <c r="P194" s="121">
        <f>P195</f>
        <v>0</v>
      </c>
      <c r="R194" s="121">
        <f>R195</f>
        <v>0</v>
      </c>
      <c r="T194" s="122">
        <f>T195</f>
        <v>0</v>
      </c>
      <c r="AR194" s="116" t="s">
        <v>151</v>
      </c>
      <c r="AT194" s="123" t="s">
        <v>75</v>
      </c>
      <c r="AU194" s="123" t="s">
        <v>81</v>
      </c>
      <c r="AY194" s="116" t="s">
        <v>117</v>
      </c>
      <c r="BK194" s="124">
        <f>BK195</f>
        <v>0</v>
      </c>
    </row>
    <row r="195" spans="2:65" s="1" customFormat="1" ht="16.350000000000001" customHeight="1">
      <c r="B195" s="127"/>
      <c r="C195" s="128" t="s">
        <v>282</v>
      </c>
      <c r="D195" s="128" t="s">
        <v>120</v>
      </c>
      <c r="E195" s="129" t="s">
        <v>283</v>
      </c>
      <c r="F195" s="130" t="s">
        <v>284</v>
      </c>
      <c r="G195" s="131" t="s">
        <v>147</v>
      </c>
      <c r="H195" s="132">
        <v>1</v>
      </c>
      <c r="I195" s="133"/>
      <c r="J195" s="134">
        <f>ROUND(I195*H195,2)</f>
        <v>0</v>
      </c>
      <c r="K195" s="135"/>
      <c r="L195" s="31"/>
      <c r="M195" s="175" t="s">
        <v>1</v>
      </c>
      <c r="N195" s="176" t="s">
        <v>42</v>
      </c>
      <c r="O195" s="177"/>
      <c r="P195" s="178">
        <f>O195*H195</f>
        <v>0</v>
      </c>
      <c r="Q195" s="178">
        <v>0</v>
      </c>
      <c r="R195" s="178">
        <f>Q195*H195</f>
        <v>0</v>
      </c>
      <c r="S195" s="178">
        <v>0</v>
      </c>
      <c r="T195" s="179">
        <f>S195*H195</f>
        <v>0</v>
      </c>
      <c r="AR195" s="140" t="s">
        <v>269</v>
      </c>
      <c r="AT195" s="140" t="s">
        <v>120</v>
      </c>
      <c r="AU195" s="140" t="s">
        <v>125</v>
      </c>
      <c r="AY195" s="16" t="s">
        <v>117</v>
      </c>
      <c r="BE195" s="141">
        <f>IF(N195="základní",J195,0)</f>
        <v>0</v>
      </c>
      <c r="BF195" s="141">
        <f>IF(N195="snížená",J195,0)</f>
        <v>0</v>
      </c>
      <c r="BG195" s="141">
        <f>IF(N195="zákl. přenesená",J195,0)</f>
        <v>0</v>
      </c>
      <c r="BH195" s="141">
        <f>IF(N195="sníž. přenesená",J195,0)</f>
        <v>0</v>
      </c>
      <c r="BI195" s="141">
        <f>IF(N195="nulová",J195,0)</f>
        <v>0</v>
      </c>
      <c r="BJ195" s="16" t="s">
        <v>125</v>
      </c>
      <c r="BK195" s="141">
        <f>ROUND(I195*H195,2)</f>
        <v>0</v>
      </c>
      <c r="BL195" s="16" t="s">
        <v>269</v>
      </c>
      <c r="BM195" s="140" t="s">
        <v>285</v>
      </c>
    </row>
    <row r="196" spans="2:65" s="1" customFormat="1" ht="6.9" customHeight="1">
      <c r="B196" s="43"/>
      <c r="C196" s="44"/>
      <c r="D196" s="44"/>
      <c r="E196" s="44"/>
      <c r="F196" s="44"/>
      <c r="G196" s="44"/>
      <c r="H196" s="44"/>
      <c r="I196" s="44"/>
      <c r="J196" s="44"/>
      <c r="K196" s="44"/>
      <c r="L196" s="31"/>
    </row>
  </sheetData>
  <autoFilter ref="C124:K195" xr:uid="{00000000-0009-0000-0000-000001000000}"/>
  <mergeCells count="6">
    <mergeCell ref="L2:V2"/>
    <mergeCell ref="E7:H7"/>
    <mergeCell ref="E16:H16"/>
    <mergeCell ref="E25:H25"/>
    <mergeCell ref="E85:H85"/>
    <mergeCell ref="E117:H117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1025 - DPS Drahovice -vým...</vt:lpstr>
      <vt:lpstr>'1025 - DPS Drahovice -vým...'!Názvy_tisku</vt:lpstr>
      <vt:lpstr>'Rekapitulace stavby'!Názvy_tisku</vt:lpstr>
      <vt:lpstr>'1025 - DPS Drahovice -vým...'!Oblast_tisku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DESKTOP-6KERRGB\Dell</dc:creator>
  <cp:lastModifiedBy>Kancelare2.dps</cp:lastModifiedBy>
  <dcterms:created xsi:type="dcterms:W3CDTF">2025-10-09T09:32:35Z</dcterms:created>
  <dcterms:modified xsi:type="dcterms:W3CDTF">2025-10-13T06:15:44Z</dcterms:modified>
</cp:coreProperties>
</file>